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Development\Sage CRE\SQL Estimating Exports\AECentric\Exports\MICROSOFT\"/>
    </mc:Choice>
  </mc:AlternateContent>
  <xr:revisionPtr revIDLastSave="0" documentId="8_{1543A56F-48DC-4CF2-8681-B5CDD8646D66}" xr6:coauthVersionLast="47" xr6:coauthVersionMax="47" xr10:uidLastSave="{00000000-0000-0000-0000-000000000000}"/>
  <bookViews>
    <workbookView xWindow="1560" yWindow="1560" windowWidth="18000" windowHeight="9360" firstSheet="2" activeTab="2" xr2:uid="{1C84B4EF-9CAD-4DDB-B9A8-4BDBA993F31E}"/>
  </bookViews>
  <sheets>
    <sheet name="Connectivity Audit" sheetId="3" state="hidden" r:id="rId1"/>
    <sheet name="Estimate Validation" sheetId="7" state="hidden" r:id="rId2"/>
    <sheet name="Crosstab Summary" sheetId="4" r:id="rId3"/>
    <sheet name="Addon Exception Audit" sheetId="6" state="hidden" r:id="rId4"/>
    <sheet name="Addon Validation" sheetId="8" state="hidden" r:id="rId5"/>
    <sheet name="                   1" sheetId="9" r:id="rId6"/>
    <sheet name="                   2" sheetId="10" r:id="rId7"/>
    <sheet name="                   3" sheetId="11" r:id="rId8"/>
    <sheet name="                   4" sheetId="12" r:id="rId9"/>
  </sheets>
  <definedNames>
    <definedName name="_xlnm._FilterDatabase" localSheetId="3" hidden="1">'Addon Exception Audit'!$A$2:$E$2</definedName>
    <definedName name="_xlnm._FilterDatabase" localSheetId="4" hidden="1">'Addon Validation'!$A$2:$F$2</definedName>
    <definedName name="_xlnm._FilterDatabase" localSheetId="1" hidden="1">'Estimate Validation'!$A$1:$B$1</definedName>
    <definedName name="CurrentEstimateBranch">'Connectivity Audit'!$B$7</definedName>
    <definedName name="CurrentEstimateCatalogName">'Connectivity Audit'!$B$3</definedName>
    <definedName name="CurrentEstimateId">'Connectivity Audit'!$B$4</definedName>
    <definedName name="CurrentEstimateName">'Connectivity Audit'!$B$6</definedName>
    <definedName name="CurrentEstimateUser">'Connectivity Audit'!$B$8</definedName>
    <definedName name="CurrentSqlInstanceName">'Connectivity Audit'!$B$2</definedName>
    <definedName name="Description" localSheetId="5">'                   1'!$A$1</definedName>
    <definedName name="Description" localSheetId="6">'                   2'!$A$1</definedName>
    <definedName name="Description" localSheetId="7">'                   3'!$A$1</definedName>
    <definedName name="Description" localSheetId="8">'                   4'!$A$1</definedName>
    <definedName name="JobSize">'Crosstab Summary'!$B$2</definedName>
    <definedName name="JobUnitName">'Crosstab Summary'!$C$2</definedName>
    <definedName name="_xlnm.Print_Area" localSheetId="5">'                   1'!$A:$E</definedName>
    <definedName name="_xlnm.Print_Area" localSheetId="6">'                   2'!$A:$E</definedName>
    <definedName name="_xlnm.Print_Area" localSheetId="7">'                   3'!$A:$E</definedName>
    <definedName name="_xlnm.Print_Area" localSheetId="8">'                   4'!$A:$E</definedName>
    <definedName name="_xlnm.Print_Area" localSheetId="3">'Addon Exception Audit'!$A:$E</definedName>
    <definedName name="_xlnm.Print_Area" localSheetId="4">'Addon Validation'!$A:$F</definedName>
    <definedName name="_xlnm.Print_Area" localSheetId="0">'Connectivity Audit'!$A:$D</definedName>
    <definedName name="_xlnm.Print_Area" localSheetId="2">'Crosstab Summary'!$A:$L</definedName>
    <definedName name="_xlnm.Print_Titles" localSheetId="5">'                   1'!$1:$3</definedName>
    <definedName name="_xlnm.Print_Titles" localSheetId="6">'                   2'!$1:$3</definedName>
    <definedName name="_xlnm.Print_Titles" localSheetId="7">'                   3'!$1:$3</definedName>
    <definedName name="_xlnm.Print_Titles" localSheetId="8">'                   4'!$1:$3</definedName>
    <definedName name="_xlnm.Print_Titles" localSheetId="3">'Addon Exception Audit'!$1:$2</definedName>
    <definedName name="_xlnm.Print_Titles" localSheetId="4">'Addon Validation'!$1:$2</definedName>
    <definedName name="_xlnm.Print_Titles" localSheetId="2">'Crosstab Summary'!$1:$3</definedName>
    <definedName name="Quantity" localSheetId="5">'                   1'!$B$1</definedName>
    <definedName name="Quantity" localSheetId="6">'                   2'!$B$1</definedName>
    <definedName name="Quantity" localSheetId="7">'                   3'!$B$1</definedName>
    <definedName name="Quantity" localSheetId="8">'                   4'!$B$1</definedName>
    <definedName name="UnitName" localSheetId="5">'                   1'!$C$1</definedName>
    <definedName name="UnitName" localSheetId="6">'                   2'!$C$1</definedName>
    <definedName name="UnitName" localSheetId="7">'                   3'!$C$1</definedName>
    <definedName name="UnitName" localSheetId="8">'                   4'!$C$1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4" l="1"/>
  <c r="B27" i="4" s="1"/>
  <c r="C27" i="4" s="1"/>
  <c r="G16" i="4"/>
  <c r="E13" i="4"/>
  <c r="G11" i="4"/>
  <c r="B11" i="4" s="1"/>
  <c r="C11" i="4" s="1"/>
  <c r="E7" i="4"/>
  <c r="B7" i="4" s="1"/>
  <c r="C7" i="4" s="1"/>
  <c r="E4" i="4"/>
  <c r="H28" i="4"/>
  <c r="J27" i="4"/>
  <c r="F26" i="4"/>
  <c r="F25" i="4"/>
  <c r="H24" i="4"/>
  <c r="H21" i="4"/>
  <c r="F21" i="4"/>
  <c r="H20" i="4"/>
  <c r="F18" i="4"/>
  <c r="F17" i="4"/>
  <c r="H16" i="4"/>
  <c r="J14" i="4"/>
  <c r="H13" i="4"/>
  <c r="F13" i="4"/>
  <c r="H12" i="4"/>
  <c r="J11" i="4"/>
  <c r="F10" i="4"/>
  <c r="F9" i="4"/>
  <c r="J8" i="4"/>
  <c r="J7" i="4"/>
  <c r="J6" i="4"/>
  <c r="J5" i="4"/>
  <c r="H4" i="4"/>
  <c r="L2" i="4"/>
  <c r="K2" i="4"/>
  <c r="L23" i="4" s="1"/>
  <c r="K1" i="4"/>
  <c r="J2" i="4"/>
  <c r="I2" i="4"/>
  <c r="J28" i="4" s="1"/>
  <c r="I1" i="4"/>
  <c r="H2" i="4"/>
  <c r="G2" i="4"/>
  <c r="G1" i="4"/>
  <c r="F2" i="4"/>
  <c r="E2" i="4"/>
  <c r="F22" i="4" s="1"/>
  <c r="E1" i="4"/>
  <c r="J29" i="4"/>
  <c r="H29" i="4"/>
  <c r="F29" i="4"/>
  <c r="E10" i="12"/>
  <c r="K29" i="4" s="1"/>
  <c r="B29" i="4" s="1"/>
  <c r="D11" i="12"/>
  <c r="D10" i="12"/>
  <c r="E8" i="12"/>
  <c r="K28" i="4" s="1"/>
  <c r="B28" i="4" s="1"/>
  <c r="C28" i="4" s="1"/>
  <c r="D9" i="12"/>
  <c r="D8" i="12"/>
  <c r="E6" i="12"/>
  <c r="D7" i="12"/>
  <c r="D6" i="12"/>
  <c r="E4" i="12"/>
  <c r="K26" i="4" s="1"/>
  <c r="D5" i="12"/>
  <c r="D4" i="12"/>
  <c r="E43" i="11"/>
  <c r="I24" i="4" s="1"/>
  <c r="D48" i="11"/>
  <c r="D47" i="11"/>
  <c r="D46" i="11"/>
  <c r="D45" i="11"/>
  <c r="D44" i="11"/>
  <c r="D43" i="11"/>
  <c r="E38" i="11"/>
  <c r="I23" i="4" s="1"/>
  <c r="D42" i="11"/>
  <c r="D41" i="11"/>
  <c r="D40" i="11"/>
  <c r="D39" i="11"/>
  <c r="D38" i="11"/>
  <c r="E34" i="11"/>
  <c r="I22" i="4" s="1"/>
  <c r="D37" i="11"/>
  <c r="D36" i="11"/>
  <c r="D35" i="11"/>
  <c r="D34" i="11"/>
  <c r="E31" i="11"/>
  <c r="I21" i="4" s="1"/>
  <c r="D33" i="11"/>
  <c r="D32" i="11"/>
  <c r="D31" i="11"/>
  <c r="E27" i="11"/>
  <c r="I20" i="4" s="1"/>
  <c r="B20" i="4" s="1"/>
  <c r="C20" i="4" s="1"/>
  <c r="D30" i="11"/>
  <c r="D29" i="11"/>
  <c r="D28" i="11"/>
  <c r="D27" i="11"/>
  <c r="E19" i="11"/>
  <c r="I19" i="4" s="1"/>
  <c r="D26" i="11"/>
  <c r="D25" i="11"/>
  <c r="D24" i="11"/>
  <c r="D23" i="11"/>
  <c r="D22" i="11"/>
  <c r="D21" i="11"/>
  <c r="D20" i="11"/>
  <c r="D19" i="11"/>
  <c r="E15" i="11"/>
  <c r="I18" i="4" s="1"/>
  <c r="D18" i="11"/>
  <c r="D17" i="11"/>
  <c r="D16" i="11"/>
  <c r="D15" i="11"/>
  <c r="E13" i="11"/>
  <c r="I16" i="4" s="1"/>
  <c r="J16" i="4" s="1"/>
  <c r="D14" i="11"/>
  <c r="D13" i="11"/>
  <c r="E8" i="11"/>
  <c r="I15" i="4" s="1"/>
  <c r="J15" i="4" s="1"/>
  <c r="D12" i="11"/>
  <c r="D11" i="11"/>
  <c r="D10" i="11"/>
  <c r="D9" i="11"/>
  <c r="D8" i="11"/>
  <c r="E6" i="11"/>
  <c r="I13" i="4" s="1"/>
  <c r="J13" i="4" s="1"/>
  <c r="D7" i="11"/>
  <c r="D6" i="11"/>
  <c r="E4" i="11"/>
  <c r="I12" i="4" s="1"/>
  <c r="D5" i="11"/>
  <c r="D4" i="11"/>
  <c r="E39" i="10"/>
  <c r="G25" i="4" s="1"/>
  <c r="B25" i="4" s="1"/>
  <c r="C25" i="4" s="1"/>
  <c r="D40" i="10"/>
  <c r="D39" i="10"/>
  <c r="E34" i="10"/>
  <c r="G18" i="4" s="1"/>
  <c r="D38" i="10"/>
  <c r="D37" i="10"/>
  <c r="D36" i="10"/>
  <c r="D35" i="10"/>
  <c r="D34" i="10"/>
  <c r="E32" i="10"/>
  <c r="G17" i="4" s="1"/>
  <c r="B17" i="4" s="1"/>
  <c r="C17" i="4" s="1"/>
  <c r="D33" i="10"/>
  <c r="D32" i="10"/>
  <c r="E30" i="10"/>
  <c r="D31" i="10"/>
  <c r="D30" i="10"/>
  <c r="E26" i="10"/>
  <c r="G15" i="4" s="1"/>
  <c r="B15" i="4" s="1"/>
  <c r="C15" i="4" s="1"/>
  <c r="D29" i="10"/>
  <c r="D28" i="10"/>
  <c r="D27" i="10"/>
  <c r="D26" i="10"/>
  <c r="E22" i="10"/>
  <c r="G14" i="4" s="1"/>
  <c r="B14" i="4" s="1"/>
  <c r="C14" i="4" s="1"/>
  <c r="D25" i="10"/>
  <c r="D24" i="10"/>
  <c r="D23" i="10"/>
  <c r="D22" i="10"/>
  <c r="E17" i="10"/>
  <c r="D21" i="10"/>
  <c r="D20" i="10"/>
  <c r="D19" i="10"/>
  <c r="D18" i="10"/>
  <c r="D17" i="10"/>
  <c r="E15" i="10"/>
  <c r="G10" i="4" s="1"/>
  <c r="B10" i="4" s="1"/>
  <c r="C10" i="4" s="1"/>
  <c r="D16" i="10"/>
  <c r="D15" i="10"/>
  <c r="E13" i="10"/>
  <c r="G9" i="4" s="1"/>
  <c r="B9" i="4" s="1"/>
  <c r="C9" i="4" s="1"/>
  <c r="D14" i="10"/>
  <c r="D13" i="10"/>
  <c r="E10" i="10"/>
  <c r="G8" i="4" s="1"/>
  <c r="D12" i="10"/>
  <c r="D11" i="10"/>
  <c r="D10" i="10"/>
  <c r="E6" i="10"/>
  <c r="G6" i="4" s="1"/>
  <c r="D9" i="10"/>
  <c r="D8" i="10"/>
  <c r="D7" i="10"/>
  <c r="D6" i="10"/>
  <c r="E4" i="10"/>
  <c r="G5" i="4" s="1"/>
  <c r="D5" i="10"/>
  <c r="D4" i="10"/>
  <c r="E34" i="9"/>
  <c r="D35" i="9"/>
  <c r="D34" i="9"/>
  <c r="E32" i="9"/>
  <c r="D33" i="9"/>
  <c r="D32" i="9"/>
  <c r="E23" i="9"/>
  <c r="E6" i="4" s="1"/>
  <c r="B6" i="4" s="1"/>
  <c r="C6" i="4" s="1"/>
  <c r="D31" i="9"/>
  <c r="D30" i="9"/>
  <c r="D29" i="9"/>
  <c r="D28" i="9"/>
  <c r="D27" i="9"/>
  <c r="D26" i="9"/>
  <c r="D25" i="9"/>
  <c r="D24" i="9"/>
  <c r="D23" i="9"/>
  <c r="E16" i="9"/>
  <c r="E5" i="4" s="1"/>
  <c r="D22" i="9"/>
  <c r="D21" i="9"/>
  <c r="D20" i="9"/>
  <c r="D19" i="9"/>
  <c r="D18" i="9"/>
  <c r="D17" i="9"/>
  <c r="D16" i="9"/>
  <c r="E4" i="9"/>
  <c r="D15" i="9"/>
  <c r="D14" i="9"/>
  <c r="D13" i="9"/>
  <c r="D12" i="9"/>
  <c r="D11" i="9"/>
  <c r="D10" i="9"/>
  <c r="D9" i="9"/>
  <c r="D8" i="9"/>
  <c r="D7" i="9"/>
  <c r="D6" i="9"/>
  <c r="D5" i="9"/>
  <c r="D4" i="9"/>
  <c r="E12" i="8"/>
  <c r="F12" i="8" s="1"/>
  <c r="F11" i="8"/>
  <c r="E11" i="8"/>
  <c r="F10" i="8"/>
  <c r="F9" i="8"/>
  <c r="E9" i="8"/>
  <c r="F8" i="8"/>
  <c r="E7" i="8"/>
  <c r="F7" i="8" s="1"/>
  <c r="F6" i="8"/>
  <c r="E6" i="8"/>
  <c r="E5" i="8"/>
  <c r="F5" i="8" s="1"/>
  <c r="F4" i="8"/>
  <c r="E4" i="8"/>
  <c r="E3" i="8"/>
  <c r="F3" i="8" s="1"/>
  <c r="B23" i="4" l="1"/>
  <c r="C23" i="4" s="1"/>
  <c r="J23" i="4"/>
  <c r="G31" i="4"/>
  <c r="H31" i="4" s="1"/>
  <c r="H5" i="4"/>
  <c r="B8" i="4"/>
  <c r="C8" i="4" s="1"/>
  <c r="H8" i="4"/>
  <c r="I31" i="4"/>
  <c r="J31" i="4" s="1"/>
  <c r="B12" i="4"/>
  <c r="C12" i="4" s="1"/>
  <c r="B22" i="4"/>
  <c r="C22" i="4" s="1"/>
  <c r="J22" i="4"/>
  <c r="K31" i="4"/>
  <c r="B26" i="4"/>
  <c r="C26" i="4" s="1"/>
  <c r="E31" i="4"/>
  <c r="B31" i="4" s="1"/>
  <c r="H25" i="4"/>
  <c r="B18" i="4"/>
  <c r="C18" i="4" s="1"/>
  <c r="B19" i="4"/>
  <c r="C19" i="4" s="1"/>
  <c r="J19" i="4"/>
  <c r="J21" i="4"/>
  <c r="B21" i="4"/>
  <c r="C21" i="4" s="1"/>
  <c r="B13" i="4"/>
  <c r="C13" i="4" s="1"/>
  <c r="F5" i="4"/>
  <c r="B5" i="4"/>
  <c r="C5" i="4" s="1"/>
  <c r="B16" i="4"/>
  <c r="C16" i="4" s="1"/>
  <c r="B24" i="4"/>
  <c r="C24" i="4" s="1"/>
  <c r="J24" i="4"/>
  <c r="L4" i="4"/>
  <c r="H6" i="4"/>
  <c r="J9" i="4"/>
  <c r="F11" i="4"/>
  <c r="L12" i="4"/>
  <c r="H14" i="4"/>
  <c r="J17" i="4"/>
  <c r="F19" i="4"/>
  <c r="L20" i="4"/>
  <c r="H22" i="4"/>
  <c r="J25" i="4"/>
  <c r="F27" i="4"/>
  <c r="L28" i="4"/>
  <c r="L6" i="4"/>
  <c r="L14" i="4"/>
  <c r="L10" i="4"/>
  <c r="L18" i="4"/>
  <c r="F8" i="4"/>
  <c r="L9" i="4"/>
  <c r="H11" i="4"/>
  <c r="F16" i="4"/>
  <c r="L17" i="4"/>
  <c r="H19" i="4"/>
  <c r="F24" i="4"/>
  <c r="L25" i="4"/>
  <c r="H27" i="4"/>
  <c r="B4" i="4"/>
  <c r="C4" i="4" s="1"/>
  <c r="L11" i="4"/>
  <c r="L19" i="4"/>
  <c r="L27" i="4"/>
  <c r="L22" i="4"/>
  <c r="F7" i="4"/>
  <c r="L8" i="4"/>
  <c r="H10" i="4"/>
  <c r="F15" i="4"/>
  <c r="L16" i="4"/>
  <c r="H18" i="4"/>
  <c r="F23" i="4"/>
  <c r="L24" i="4"/>
  <c r="H26" i="4"/>
  <c r="F31" i="4"/>
  <c r="F4" i="4"/>
  <c r="L5" i="4"/>
  <c r="H7" i="4"/>
  <c r="J10" i="4"/>
  <c r="F12" i="4"/>
  <c r="L13" i="4"/>
  <c r="H15" i="4"/>
  <c r="J18" i="4"/>
  <c r="F20" i="4"/>
  <c r="L21" i="4"/>
  <c r="H23" i="4"/>
  <c r="J26" i="4"/>
  <c r="F28" i="4"/>
  <c r="L26" i="4"/>
  <c r="J4" i="4"/>
  <c r="F6" i="4"/>
  <c r="L7" i="4"/>
  <c r="H9" i="4"/>
  <c r="J12" i="4"/>
  <c r="F14" i="4"/>
  <c r="L15" i="4"/>
  <c r="H17" i="4"/>
  <c r="J20" i="4"/>
  <c r="L29" i="4"/>
  <c r="L31" i="4"/>
  <c r="C31" i="4"/>
  <c r="C29" i="4"/>
</calcChain>
</file>

<file path=xl/sharedStrings.xml><?xml version="1.0" encoding="utf-8"?>
<sst xmlns="http://schemas.openxmlformats.org/spreadsheetml/2006/main" count="333" uniqueCount="177">
  <si>
    <t>Current Estimate Catalog Name</t>
  </si>
  <si>
    <t>Current Estimate ID</t>
  </si>
  <si>
    <t>Current Estimate Name</t>
  </si>
  <si>
    <t>Current Estimate User</t>
  </si>
  <si>
    <t>Current SQL Instance Name</t>
  </si>
  <si>
    <t>Current Estimate Branch</t>
  </si>
  <si>
    <t>ID</t>
  </si>
  <si>
    <t>Name</t>
  </si>
  <si>
    <t>Branch</t>
  </si>
  <si>
    <t>Other Open Estimates by User</t>
  </si>
  <si>
    <t>Total Project</t>
  </si>
  <si>
    <t>Description</t>
  </si>
  <si>
    <t>Amount</t>
  </si>
  <si>
    <t>Unit Cost</t>
  </si>
  <si>
    <t>Grand Total</t>
  </si>
  <si>
    <t>Row</t>
  </si>
  <si>
    <t>No Categories Selected</t>
  </si>
  <si>
    <t>Invalid Range Selected</t>
  </si>
  <si>
    <t>The following addon(s) cannot be allocated and/or distributed for the reason(s) indicated and
therefore the crosstab analysis cannot be generated.  Please return to the estimate, adjust
the addons as necessary to remedy the exception(s) listed below and run the export again.</t>
  </si>
  <si>
    <t>Status</t>
  </si>
  <si>
    <t>Verify that the first five (5) rows in the totals page are category subtotals</t>
  </si>
  <si>
    <t>Verify that all totals page addons have valid distribution criteria</t>
  </si>
  <si>
    <t>Verify that recalculated addon amounts match stored application values</t>
  </si>
  <si>
    <t>Verify the presence of at least two (2) different row sort values</t>
  </si>
  <si>
    <t>Verify the presence of at least two (2) different column sort values</t>
  </si>
  <si>
    <t>Validation Check</t>
  </si>
  <si>
    <t>Verify that all column sort ID codes do not exceed 31 characters</t>
  </si>
  <si>
    <t>DESKTOP-BAV06SS\SAGE_ESTIMATING</t>
  </si>
  <si>
    <t>Estimates_ExportTesting</t>
  </si>
  <si>
    <t>Sample Estimate - Warehouse Project</t>
  </si>
  <si>
    <t>DESKTOP-BAV06SS\MICROSOFT</t>
  </si>
  <si>
    <t>None</t>
  </si>
  <si>
    <t>Position</t>
  </si>
  <si>
    <t>Current Dollar Amounts</t>
  </si>
  <si>
    <t>Calculated within Export Routine</t>
  </si>
  <si>
    <t>Stored in Sage Estimating</t>
  </si>
  <si>
    <t>Current Difference</t>
  </si>
  <si>
    <t>%</t>
  </si>
  <si>
    <t>Labor</t>
  </si>
  <si>
    <t>Material</t>
  </si>
  <si>
    <t>Subcontract</t>
  </si>
  <si>
    <t>Equipment</t>
  </si>
  <si>
    <t>Other</t>
  </si>
  <si>
    <t>Trade Cost Subtotal</t>
  </si>
  <si>
    <t>General Conditions</t>
  </si>
  <si>
    <t>Construction Cost Subtotal</t>
  </si>
  <si>
    <t>Fee</t>
  </si>
  <si>
    <t>Insurance</t>
  </si>
  <si>
    <t>Passed</t>
  </si>
  <si>
    <t>Quantity</t>
  </si>
  <si>
    <t>Unit</t>
  </si>
  <si>
    <t>Cost/Unit</t>
  </si>
  <si>
    <t>Foundation Work</t>
  </si>
  <si>
    <t>sf</t>
  </si>
  <si>
    <t>031000.00 - Concrete Forming &amp; Accessories</t>
  </si>
  <si>
    <t>Column forms; square, job built; 36" x 36"; 4 uses</t>
  </si>
  <si>
    <t>Footing forms, job built; continuous wall; 4 uses</t>
  </si>
  <si>
    <t>Footing forms, job built; column footing, spread; 4 uses</t>
  </si>
  <si>
    <t>Slab forms, job built; edge; 6" high; 4 uses</t>
  </si>
  <si>
    <t>lf</t>
  </si>
  <si>
    <t>Slab forms, job built; edge; 12" high; 4 uses</t>
  </si>
  <si>
    <t>Wall forms, job built; exterior; up to 8' high; 4 uses</t>
  </si>
  <si>
    <t>Keyway form (5 uses); 2" x 4"</t>
  </si>
  <si>
    <t>Chamfer strip; wood; 3/4" wide</t>
  </si>
  <si>
    <t>Expansion joint, premolded, in slabs; polyethylene foam; 1/2" x 6"</t>
  </si>
  <si>
    <t>Vapor barrier; 6 mil polyethylene</t>
  </si>
  <si>
    <t>Gravel porous fill, under floor slab, 3/4" stone</t>
  </si>
  <si>
    <t>cy</t>
  </si>
  <si>
    <t>032000.00 - Concrete Reinforcing</t>
  </si>
  <si>
    <t>Wall rebar; concrete; #3 - #4</t>
  </si>
  <si>
    <t>ton</t>
  </si>
  <si>
    <t>Column rebar; #3 - #4</t>
  </si>
  <si>
    <t>Column rebar; #5 - #6</t>
  </si>
  <si>
    <t>Footing rebar; grade 60; #3 - #4</t>
  </si>
  <si>
    <t>Footing rebar; grade 60; #5 - #6</t>
  </si>
  <si>
    <t>Slab rebar; #3 - #4</t>
  </si>
  <si>
    <t>033000.00 - Cast-in-Place Concrete</t>
  </si>
  <si>
    <t>Column concrete; 2500 or 3000 psi; by pump</t>
  </si>
  <si>
    <t>Continuous footing concrete; 2500 or 3000 psi; by chute</t>
  </si>
  <si>
    <t>Spread footing concrete; 2500 or 3000 psi; under 5 cy; by chute</t>
  </si>
  <si>
    <t>Slab on grade concrete; 3500 or 4000 psi; by chute</t>
  </si>
  <si>
    <t>Wall concrete; 2500 or 3000 psi; to 4'; by chute</t>
  </si>
  <si>
    <t>Floor finish; screed</t>
  </si>
  <si>
    <t>Wall finish; break ties and patch holes</t>
  </si>
  <si>
    <t>Concrete curing; sprayed membrane; slabs</t>
  </si>
  <si>
    <t>036000.00 - Grouting</t>
  </si>
  <si>
    <t>Grouting for bases; non-shrink; non-metallic; 2" deep</t>
  </si>
  <si>
    <t>072000.00 - Thermal Protection</t>
  </si>
  <si>
    <t>Board insulation; polystyrene; wall; 2" thick, R8.33</t>
  </si>
  <si>
    <t>Superstructure Work</t>
  </si>
  <si>
    <t>gsf</t>
  </si>
  <si>
    <t>Slab wire mesh; standard; 6" x 6"; W1.4 x W1.4</t>
  </si>
  <si>
    <t>Elevated slab concrete; 2500 or 3000 psi; by pump</t>
  </si>
  <si>
    <t>051000.00 - Structural Metal Framing</t>
  </si>
  <si>
    <t>Structural steel; beams and girders, A-36; bolted</t>
  </si>
  <si>
    <t>Structural steel; tube; greater than 6" wide rectangular; heavy sections</t>
  </si>
  <si>
    <t>052000.00 - Metal Joists</t>
  </si>
  <si>
    <t>Metal joist; K series</t>
  </si>
  <si>
    <t>053000.00 - Metal Decking</t>
  </si>
  <si>
    <t>Metal deck; open type, galvanized; 1 1/2" deep; 20 ga</t>
  </si>
  <si>
    <t>055000.00 - Metal Fabrications</t>
  </si>
  <si>
    <t>Metal stair; pan type with cement fill, steel; per riser; tread; 4' wide</t>
  </si>
  <si>
    <t>each</t>
  </si>
  <si>
    <t>Metal stair; pan type with cement fill, steel; per riser; landing</t>
  </si>
  <si>
    <t>Railing, pipe; 1 1/2" dia, welded steel; 3-rail; galvanized</t>
  </si>
  <si>
    <t>Railing, pipe; 1 1/2" dia, welded steel; wall mounted, single rail; galvanized</t>
  </si>
  <si>
    <t>078000.00 - Fire &amp; Smoke Protection</t>
  </si>
  <si>
    <t>Fireproofing; sprayed on; 1" thick; on beams</t>
  </si>
  <si>
    <t>Fireproofing; sprayed on; 1" thick; on columns</t>
  </si>
  <si>
    <t>Fireproofing; sprayed on; 1" thick; on decks; fluted surface</t>
  </si>
  <si>
    <t>081000.00 - Doors &amp; Frames</t>
  </si>
  <si>
    <t>Hollow metal frame, stock; 16 ga; 6 3/4" x 1 3/4"; 3'-0" x 7'-0"</t>
  </si>
  <si>
    <t>Hollow metal frame, stock; 16 ga; 6 3/4" x 1 3/4"; 6'-0" x 7'-0"</t>
  </si>
  <si>
    <t>Flush hollow metal door; heavy duty, unrated; 18 ga; 1 3/4" thick; 3'-0" x 7'-0"</t>
  </si>
  <si>
    <t>083000.00 - Specialty Doors &amp; Frames</t>
  </si>
  <si>
    <t>Sectional metal overhead door, complete; commercial grade; 12' x 12'</t>
  </si>
  <si>
    <t>085000.00 - Windows</t>
  </si>
  <si>
    <t>Steel window, primed; industrial; fixed sash</t>
  </si>
  <si>
    <t>087000.00 - Hardware</t>
  </si>
  <si>
    <t>Hinges; 4" x 4" butts, steel, standard</t>
  </si>
  <si>
    <t>pair</t>
  </si>
  <si>
    <t>Latchset, heavy duty; mortise</t>
  </si>
  <si>
    <t>Mortise locks and latchsets, chrome; entry lockset</t>
  </si>
  <si>
    <t>Door closer; surface mounted, traditional type, parallel arm; heavy duty</t>
  </si>
  <si>
    <t>133000.00 - Special Structures</t>
  </si>
  <si>
    <t>Pre-engineered metal building; 100' x 150'; 25' eave height</t>
  </si>
  <si>
    <t>Interiors Work</t>
  </si>
  <si>
    <t>061000.00 - Rough Carpentry</t>
  </si>
  <si>
    <t>Blocking; steel construction; walls; 2" x 6"</t>
  </si>
  <si>
    <t>Batt insulation; wall, fiberglass; unfaced; 4" thick, R11</t>
  </si>
  <si>
    <t>Hollow metal frame, stock; 16 ga; 4 3/4" x 1 3/4"; sidelight, complete; 1'-0" x 7'-2"</t>
  </si>
  <si>
    <t>Hollow metal frame, stock; 16 ga; 5 3/4" x 1 3/4"; 3'-0" x 7'-0"</t>
  </si>
  <si>
    <t>Hollow metal frame, stock; 16 ga; 5 3/4" x 1 3/4"; 6'-0" x 7'-0"</t>
  </si>
  <si>
    <t>Wood door; solid core; 1 3/4" thick; birch faced; 3'-0" x 7'-0"</t>
  </si>
  <si>
    <t>Top coiling grille, manually operated, steel or aluminum; opening; 6' high x 16' wide</t>
  </si>
  <si>
    <t>Latchset, heavy duty; cylindrical</t>
  </si>
  <si>
    <t>Lockset, heavy duty; cylindrical</t>
  </si>
  <si>
    <t>092000.00 - Plaster &amp; Gypsum Board</t>
  </si>
  <si>
    <t>Metal framing; furring; on walls; 7/8" channel; 16" o.c.</t>
  </si>
  <si>
    <t>Metal framing; studs, non-load bearing, galvanized; 3 5/8"; 20 ga; 16" o.c.</t>
  </si>
  <si>
    <t>Scratch coat; for ceramic tile</t>
  </si>
  <si>
    <t>sy</t>
  </si>
  <si>
    <t>Drywall; plasterboard; 5/8"; nailed or screwed to walls</t>
  </si>
  <si>
    <t>Drywall; add for fire resistant</t>
  </si>
  <si>
    <t>Drywall; add for water resistant</t>
  </si>
  <si>
    <t>Drywall; add for taping and finishing joints; average</t>
  </si>
  <si>
    <t>093000.00 - Tiling</t>
  </si>
  <si>
    <t>Tile; glazed ceramic wall; 4 1/4" x 4 1/4"; average</t>
  </si>
  <si>
    <t>Tile; glazed ceramic base; 4 1/4" high; average</t>
  </si>
  <si>
    <t>Tile; unglazed ceramic flooring; portland cement bed, cushion edge, face mounted; 2" x 2"</t>
  </si>
  <si>
    <t>095000.00 - Ceilings</t>
  </si>
  <si>
    <t>Acoustical panels; mineral fiber; 3/4" thick; 2' x 2'</t>
  </si>
  <si>
    <t>Ceiling suspension system; T-bar; 2' x 2'</t>
  </si>
  <si>
    <t>096000.00 - Flooring</t>
  </si>
  <si>
    <t>Resilient wall base, vinyl; group 1; 4" high</t>
  </si>
  <si>
    <t>Resilient flooring; solid vinyl tile, 1/8" thick, 12" x 12"; solid colors</t>
  </si>
  <si>
    <t>Carpet; tile; foam backed; average</t>
  </si>
  <si>
    <t>099000.00 - Painting &amp; Coating</t>
  </si>
  <si>
    <t>Paint ceilings; spray; first coat; average</t>
  </si>
  <si>
    <t>Paint ceilings; spray; second coat; average</t>
  </si>
  <si>
    <t>Paint walls; spray; first coat; average</t>
  </si>
  <si>
    <t>Paint walls; spray; second coat; average</t>
  </si>
  <si>
    <t>102000.00 - Interior Specialties</t>
  </si>
  <si>
    <t>Toilet partition; metal; floor mounted</t>
  </si>
  <si>
    <t>Toilet partition; wheelchair accessible; painted metal; floor mounted</t>
  </si>
  <si>
    <t>Toilet partition; urinal screen; painted metal; floor mounted</t>
  </si>
  <si>
    <t>Grab bar, wall mounted; 1 1/2" dia; stainless steel; 36" long</t>
  </si>
  <si>
    <t>Grab bar, wall mounted; 1 1/2" dia; stainless steel; 42" long</t>
  </si>
  <si>
    <t>Building Services Work</t>
  </si>
  <si>
    <t>210000.00 - Fire Suppression - General</t>
  </si>
  <si>
    <t>Fire Suppression Quote</t>
  </si>
  <si>
    <t>220000.00 - Plumbing - General</t>
  </si>
  <si>
    <t>Plumbing Quote</t>
  </si>
  <si>
    <t>230000.00 - HVAC - General</t>
  </si>
  <si>
    <t>HVAC Quote</t>
  </si>
  <si>
    <t>260000.00 - Electrical - General</t>
  </si>
  <si>
    <t>Electrical Power &amp; Lighting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</si>
</sst>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00_)%;_(* \(#,##0.0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b/>
      <sz val="11"/>
      <color rgb="FF33CC33"/>
      <name val="Calibri"/>
      <family val="2"/>
      <scheme val="minor"/>
    </font>
    <font>
      <b/>
      <sz val="12"/>
      <color rgb="FF00000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E1E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dotted">
        <color rgb="FFE1E1E1"/>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2" fillId="0" borderId="0" xfId="0" applyFont="1" applyAlignment="1">
      <alignment horizontal="left" indent="1"/>
    </xf>
    <xf numFmtId="0" fontId="0" fillId="2" borderId="1" xfId="0" applyFill="1" applyBorder="1" applyAlignment="1">
      <alignment horizontal="left" indent="1"/>
    </xf>
    <xf numFmtId="0" fontId="0" fillId="3" borderId="1" xfId="0" applyFill="1" applyBorder="1" applyAlignment="1">
      <alignment horizontal="left" indent="1"/>
    </xf>
    <xf numFmtId="0" fontId="0" fillId="0" borderId="0" xfId="0" applyAlignment="1">
      <alignment horizontal="left" indent="1"/>
    </xf>
    <xf numFmtId="1" fontId="0" fillId="0" borderId="0" xfId="0" applyNumberFormat="1" applyAlignment="1">
      <alignment horizontal="center"/>
    </xf>
    <xf numFmtId="1" fontId="0" fillId="2" borderId="1" xfId="0" applyNumberFormat="1" applyFill="1" applyBorder="1" applyAlignment="1">
      <alignment horizontal="left" indent="1"/>
    </xf>
    <xf numFmtId="0" fontId="2" fillId="0" borderId="3" xfId="0" applyFont="1" applyBorder="1" applyAlignment="1">
      <alignment horizontal="center"/>
    </xf>
    <xf numFmtId="1" fontId="2" fillId="0" borderId="3" xfId="0" applyNumberFormat="1" applyFont="1" applyBorder="1" applyAlignment="1">
      <alignment horizontal="center"/>
    </xf>
    <xf numFmtId="0" fontId="3" fillId="0" borderId="0" xfId="0" applyFont="1" applyAlignment="1">
      <alignment horizontal="left" indent="1"/>
    </xf>
    <xf numFmtId="1" fontId="3" fillId="0" borderId="0" xfId="0" applyNumberFormat="1" applyFont="1" applyAlignment="1">
      <alignment horizontal="center"/>
    </xf>
    <xf numFmtId="0" fontId="4" fillId="0" borderId="0" xfId="0" applyFont="1" applyAlignment="1">
      <alignment vertical="center"/>
    </xf>
    <xf numFmtId="43" fontId="4" fillId="0" borderId="6" xfId="1" applyNumberFormat="1" applyFont="1" applyBorder="1" applyAlignment="1">
      <alignment vertical="center"/>
    </xf>
    <xf numFmtId="164" fontId="5" fillId="0" borderId="7" xfId="1" applyNumberFormat="1" applyFont="1" applyBorder="1" applyAlignment="1">
      <alignment horizontal="center" vertical="center"/>
    </xf>
    <xf numFmtId="44" fontId="5" fillId="0" borderId="8" xfId="1" applyFont="1" applyBorder="1" applyAlignment="1">
      <alignment horizontal="center" vertical="center"/>
    </xf>
    <xf numFmtId="0" fontId="5" fillId="0" borderId="0" xfId="0" applyFont="1" applyAlignment="1">
      <alignment vertical="center"/>
    </xf>
    <xf numFmtId="164" fontId="4" fillId="0" borderId="7" xfId="1" applyNumberFormat="1" applyFont="1" applyBorder="1" applyAlignment="1">
      <alignment vertical="center"/>
    </xf>
    <xf numFmtId="44" fontId="4" fillId="0" borderId="8" xfId="1" applyFont="1" applyBorder="1" applyAlignment="1">
      <alignment vertical="center"/>
    </xf>
    <xf numFmtId="164" fontId="4" fillId="0" borderId="0" xfId="1" applyNumberFormat="1" applyFont="1" applyAlignment="1">
      <alignment vertical="center"/>
    </xf>
    <xf numFmtId="44" fontId="4" fillId="0" borderId="0" xfId="1" applyFont="1" applyAlignment="1">
      <alignment vertical="center"/>
    </xf>
    <xf numFmtId="164" fontId="5" fillId="0" borderId="11" xfId="1" applyNumberFormat="1" applyFont="1" applyBorder="1" applyAlignment="1">
      <alignment vertical="center"/>
    </xf>
    <xf numFmtId="44" fontId="5" fillId="0" borderId="12" xfId="1" applyFont="1" applyBorder="1" applyAlignment="1">
      <alignment vertical="center"/>
    </xf>
    <xf numFmtId="0" fontId="4" fillId="0" borderId="2" xfId="0" applyFont="1" applyBorder="1" applyAlignment="1">
      <alignment horizontal="left" vertical="center" indent="1"/>
    </xf>
    <xf numFmtId="0" fontId="0" fillId="0" borderId="0" xfId="0" applyAlignment="1">
      <alignment horizontal="center" vertical="center"/>
    </xf>
    <xf numFmtId="0" fontId="0" fillId="0" borderId="0" xfId="0" applyAlignment="1">
      <alignment vertical="center"/>
    </xf>
    <xf numFmtId="165" fontId="0" fillId="4" borderId="0" xfId="2" applyNumberFormat="1" applyFont="1" applyFill="1" applyAlignment="1">
      <alignment horizontal="center" vertical="center"/>
    </xf>
    <xf numFmtId="0" fontId="0" fillId="4" borderId="0" xfId="0" applyFill="1" applyAlignment="1">
      <alignment horizontal="center" vertical="center"/>
    </xf>
    <xf numFmtId="44" fontId="0" fillId="4" borderId="0" xfId="1" applyFont="1" applyFill="1" applyAlignment="1">
      <alignment horizontal="center" vertical="center"/>
    </xf>
    <xf numFmtId="165" fontId="0" fillId="0" borderId="0" xfId="2" applyNumberFormat="1" applyFont="1" applyAlignment="1">
      <alignment vertical="center"/>
    </xf>
    <xf numFmtId="44" fontId="0" fillId="0" borderId="0" xfId="1" applyFont="1" applyAlignment="1">
      <alignment vertical="center"/>
    </xf>
    <xf numFmtId="0" fontId="0" fillId="0" borderId="0" xfId="0" applyAlignment="1">
      <alignment horizontal="left" vertical="center" wrapText="1" indent="1"/>
    </xf>
    <xf numFmtId="49" fontId="4" fillId="0" borderId="0" xfId="0" applyNumberFormat="1" applyFont="1" applyAlignment="1">
      <alignment horizontal="left" vertical="center" indent="1"/>
    </xf>
    <xf numFmtId="49" fontId="4" fillId="0" borderId="0" xfId="0" applyNumberFormat="1" applyFont="1" applyAlignment="1">
      <alignment horizontal="left" vertical="center"/>
    </xf>
    <xf numFmtId="49" fontId="5" fillId="0" borderId="0" xfId="0" applyNumberFormat="1" applyFont="1" applyAlignment="1">
      <alignment horizontal="center" vertical="center"/>
    </xf>
    <xf numFmtId="49" fontId="4" fillId="0" borderId="9" xfId="0" applyNumberFormat="1" applyFont="1" applyBorder="1" applyAlignment="1">
      <alignment horizontal="left" vertical="center" wrapText="1" indent="1"/>
    </xf>
    <xf numFmtId="49" fontId="5" fillId="0" borderId="0" xfId="0" applyNumberFormat="1" applyFont="1" applyAlignment="1">
      <alignment horizontal="right" vertical="center" indent="1"/>
    </xf>
    <xf numFmtId="49" fontId="4" fillId="0" borderId="0" xfId="0" applyNumberFormat="1" applyFont="1" applyAlignment="1">
      <alignment vertical="center"/>
    </xf>
    <xf numFmtId="0" fontId="0" fillId="0" borderId="0" xfId="0" applyAlignment="1">
      <alignment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2" fillId="0" borderId="0" xfId="0" applyFont="1" applyAlignment="1">
      <alignment vertical="center" wrapText="1"/>
    </xf>
    <xf numFmtId="49" fontId="4" fillId="0" borderId="4" xfId="1"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5" xfId="0" applyNumberFormat="1" applyBorder="1" applyAlignment="1">
      <alignment horizontal="center" vertical="center" wrapText="1"/>
    </xf>
    <xf numFmtId="0" fontId="0" fillId="4" borderId="0" xfId="0" applyFill="1" applyAlignment="1">
      <alignment horizontal="center" vertical="center" textRotation="90" wrapText="1"/>
    </xf>
    <xf numFmtId="0" fontId="0" fillId="0" borderId="0" xfId="2" applyNumberFormat="1" applyFont="1" applyAlignment="1">
      <alignment horizontal="left" vertical="center" wrapText="1" indent="1"/>
    </xf>
    <xf numFmtId="0" fontId="0" fillId="0" borderId="0" xfId="0" applyNumberFormat="1" applyAlignment="1">
      <alignment horizontal="left" vertical="center" wrapText="1" indent="1"/>
    </xf>
    <xf numFmtId="0" fontId="0" fillId="0" borderId="0" xfId="0" applyAlignment="1">
      <alignment horizontal="left" vertical="center" indent="1"/>
    </xf>
    <xf numFmtId="0" fontId="0" fillId="0" borderId="0" xfId="0" applyAlignment="1">
      <alignment horizontal="center"/>
    </xf>
    <xf numFmtId="165" fontId="0" fillId="0" borderId="0" xfId="0" applyNumberFormat="1" applyAlignment="1">
      <alignment vertical="center"/>
    </xf>
    <xf numFmtId="44" fontId="0" fillId="0" borderId="0" xfId="0" applyNumberFormat="1" applyAlignment="1">
      <alignment vertical="center"/>
    </xf>
    <xf numFmtId="166" fontId="0" fillId="0" borderId="0" xfId="0" applyNumberFormat="1" applyAlignment="1">
      <alignment horizontal="center" vertical="center"/>
    </xf>
    <xf numFmtId="165" fontId="0" fillId="5" borderId="1" xfId="0" applyNumberFormat="1" applyFill="1" applyBorder="1" applyAlignment="1">
      <alignment horizontal="center" vertical="center" textRotation="90" wrapText="1"/>
    </xf>
    <xf numFmtId="0" fontId="0" fillId="5" borderId="1" xfId="0" applyFill="1" applyBorder="1" applyAlignment="1">
      <alignment horizontal="center" vertical="center" wrapText="1"/>
    </xf>
    <xf numFmtId="44" fontId="0" fillId="5" borderId="1" xfId="0" applyNumberFormat="1" applyFill="1" applyBorder="1" applyAlignment="1">
      <alignment horizontal="center" vertical="center" wrapText="1"/>
    </xf>
    <xf numFmtId="44" fontId="0" fillId="5" borderId="1" xfId="0" applyNumberFormat="1" applyFill="1" applyBorder="1" applyAlignment="1">
      <alignment horizontal="center" vertical="center" wrapText="1"/>
    </xf>
    <xf numFmtId="166" fontId="0" fillId="5" borderId="1" xfId="0" applyNumberFormat="1" applyFill="1" applyBorder="1" applyAlignment="1">
      <alignment horizontal="center" vertical="center" wrapText="1"/>
    </xf>
    <xf numFmtId="165" fontId="2" fillId="6" borderId="10" xfId="0" applyNumberFormat="1" applyFont="1" applyFill="1" applyBorder="1" applyAlignment="1">
      <alignment vertical="center"/>
    </xf>
    <xf numFmtId="44" fontId="2" fillId="6" borderId="10" xfId="0" applyNumberFormat="1" applyFont="1" applyFill="1" applyBorder="1" applyAlignment="1">
      <alignment vertical="center"/>
    </xf>
    <xf numFmtId="44" fontId="2" fillId="0" borderId="0" xfId="0" applyNumberFormat="1" applyFont="1" applyAlignment="1">
      <alignment vertical="center"/>
    </xf>
    <xf numFmtId="166" fontId="2" fillId="0" borderId="0" xfId="0" applyNumberFormat="1" applyFont="1" applyAlignment="1">
      <alignment horizontal="center" vertical="center"/>
    </xf>
    <xf numFmtId="0" fontId="2" fillId="0" borderId="0" xfId="0" applyFont="1"/>
    <xf numFmtId="0" fontId="2" fillId="6" borderId="10" xfId="0" applyFont="1" applyFill="1" applyBorder="1" applyAlignment="1">
      <alignment horizontal="right" vertical="center" indent="1"/>
    </xf>
    <xf numFmtId="0" fontId="6" fillId="0" borderId="0" xfId="0" applyFont="1" applyAlignment="1">
      <alignment horizontal="center" vertical="center" wrapText="1"/>
    </xf>
    <xf numFmtId="49" fontId="0" fillId="0" borderId="0" xfId="0" applyNumberFormat="1"/>
    <xf numFmtId="43" fontId="0" fillId="0" borderId="0" xfId="0" applyNumberFormat="1"/>
    <xf numFmtId="44" fontId="0" fillId="0" borderId="0" xfId="0" applyNumberFormat="1"/>
    <xf numFmtId="164" fontId="0" fillId="0" borderId="0" xfId="0" applyNumberFormat="1"/>
    <xf numFmtId="49" fontId="3" fillId="5" borderId="0" xfId="0" applyNumberFormat="1" applyFont="1" applyFill="1" applyAlignment="1">
      <alignment horizontal="center" vertical="center"/>
    </xf>
    <xf numFmtId="43" fontId="3" fillId="5" borderId="0" xfId="0" applyNumberFormat="1" applyFont="1" applyFill="1" applyAlignment="1">
      <alignment horizontal="center" vertical="center"/>
    </xf>
    <xf numFmtId="0" fontId="3" fillId="5" borderId="0" xfId="0" applyFont="1" applyFill="1" applyAlignment="1">
      <alignment horizontal="center" vertical="center"/>
    </xf>
    <xf numFmtId="44" fontId="3" fillId="5" borderId="0" xfId="0" applyNumberFormat="1" applyFont="1" applyFill="1" applyAlignment="1">
      <alignment horizontal="center" vertical="center"/>
    </xf>
    <xf numFmtId="164" fontId="3" fillId="5" borderId="0" xfId="0" applyNumberFormat="1" applyFont="1" applyFill="1" applyAlignment="1">
      <alignment horizontal="center" vertical="center"/>
    </xf>
    <xf numFmtId="0" fontId="3" fillId="0" borderId="0" xfId="0" applyFont="1" applyAlignment="1">
      <alignment horizontal="center" vertical="center"/>
    </xf>
    <xf numFmtId="43" fontId="7" fillId="0" borderId="0" xfId="0" applyNumberFormat="1" applyFont="1"/>
    <xf numFmtId="0" fontId="7" fillId="0" borderId="0" xfId="0" applyFont="1" applyAlignment="1">
      <alignment horizontal="left" indent="1"/>
    </xf>
    <xf numFmtId="44" fontId="7" fillId="0" borderId="0" xfId="0" applyNumberFormat="1" applyFont="1"/>
    <xf numFmtId="164" fontId="7" fillId="0" borderId="0" xfId="0" applyNumberFormat="1" applyFont="1"/>
    <xf numFmtId="0" fontId="7" fillId="0" borderId="0" xfId="0" applyFont="1"/>
    <xf numFmtId="49" fontId="7" fillId="0" borderId="0" xfId="0" applyNumberFormat="1" applyFont="1" applyAlignment="1">
      <alignment horizontal="left" vertical="center" indent="1"/>
    </xf>
    <xf numFmtId="43" fontId="7" fillId="0" borderId="10" xfId="0" applyNumberFormat="1" applyFont="1" applyBorder="1" applyAlignment="1">
      <alignment vertical="center" wrapText="1"/>
    </xf>
    <xf numFmtId="44" fontId="7" fillId="0" borderId="10" xfId="0" applyNumberFormat="1" applyFont="1" applyBorder="1" applyAlignment="1">
      <alignment vertical="center" wrapText="1"/>
    </xf>
    <xf numFmtId="164" fontId="7" fillId="0" borderId="10" xfId="0" applyNumberFormat="1" applyFont="1" applyBorder="1" applyAlignment="1">
      <alignment vertical="center" wrapText="1"/>
    </xf>
    <xf numFmtId="0" fontId="7" fillId="0" borderId="0" xfId="0" applyFont="1" applyAlignment="1">
      <alignment vertical="center" wrapText="1"/>
    </xf>
    <xf numFmtId="49" fontId="7" fillId="0" borderId="10" xfId="0" applyNumberFormat="1" applyFont="1" applyBorder="1" applyAlignment="1">
      <alignment horizontal="left" vertical="center" wrapText="1" indent="1"/>
    </xf>
    <xf numFmtId="0" fontId="7" fillId="0" borderId="10" xfId="0" applyFont="1" applyBorder="1" applyAlignment="1">
      <alignment horizontal="left" vertical="center" wrapText="1" indent="1"/>
    </xf>
    <xf numFmtId="43" fontId="0" fillId="0" borderId="13" xfId="0" applyNumberFormat="1" applyFill="1" applyBorder="1" applyAlignment="1">
      <alignment vertical="center" wrapText="1"/>
    </xf>
    <xf numFmtId="44" fontId="0" fillId="0" borderId="13" xfId="0" applyNumberFormat="1" applyFill="1" applyBorder="1" applyAlignment="1">
      <alignment vertical="center" wrapText="1"/>
    </xf>
    <xf numFmtId="164" fontId="0" fillId="0" borderId="13" xfId="0" applyNumberFormat="1" applyFill="1" applyBorder="1" applyAlignment="1">
      <alignment vertical="center" wrapText="1"/>
    </xf>
    <xf numFmtId="49" fontId="0" fillId="0" borderId="13" xfId="0" applyNumberFormat="1" applyFill="1" applyBorder="1" applyAlignment="1">
      <alignment horizontal="left" vertical="center" wrapText="1" indent="2"/>
    </xf>
    <xf numFmtId="0" fontId="0" fillId="0" borderId="13" xfId="0" applyFill="1" applyBorder="1" applyAlignment="1">
      <alignment horizontal="left" vertical="center" wrapText="1" indent="1"/>
    </xf>
    <xf numFmtId="0" fontId="4" fillId="0" borderId="4" xfId="1" applyNumberFormat="1" applyFont="1" applyBorder="1" applyAlignment="1">
      <alignment horizontal="center" vertical="center" wrapText="1"/>
    </xf>
  </cellXfs>
  <cellStyles count="3">
    <cellStyle name="Comma" xfId="2" builtinId="3"/>
    <cellStyle name="Currency" xfId="1" builtinId="4"/>
    <cellStyle name="Normal" xfId="0" builtinId="0"/>
  </cellStyles>
  <dxfs count="3">
    <dxf>
      <fill>
        <patternFill>
          <bgColor rgb="FF92D050"/>
        </patternFill>
      </fill>
    </dxf>
    <dxf>
      <fill>
        <patternFill>
          <bgColor rgb="FFFFC050"/>
        </patternFill>
      </fill>
    </dxf>
    <dxf>
      <fill>
        <patternFill>
          <bgColor rgb="FFFFC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F0C7-6F6D-4283-924E-0EA9D3C91A1C}">
  <sheetPr codeName="Sheet3">
    <pageSetUpPr fitToPage="1"/>
  </sheetPr>
  <dimension ref="A1:D11"/>
  <sheetViews>
    <sheetView showGridLines="0" workbookViewId="0">
      <pane ySplit="10" topLeftCell="A11" activePane="bottomLeft" state="frozen"/>
      <selection pane="bottomLeft" activeCell="B6" sqref="B6"/>
    </sheetView>
  </sheetViews>
  <sheetFormatPr defaultRowHeight="15" x14ac:dyDescent="0.25"/>
  <cols>
    <col min="1" max="1" width="35.7109375" style="4" customWidth="1"/>
    <col min="2" max="2" width="40.7109375" style="9" customWidth="1"/>
    <col min="3" max="3" width="6.7109375" style="10" customWidth="1"/>
    <col min="4" max="4" width="10.7109375" style="9" customWidth="1"/>
  </cols>
  <sheetData>
    <row r="1" spans="1:4" x14ac:dyDescent="0.25">
      <c r="B1" s="4"/>
      <c r="C1" s="5"/>
      <c r="D1" s="4"/>
    </row>
    <row r="2" spans="1:4" x14ac:dyDescent="0.25">
      <c r="A2" s="1" t="s">
        <v>4</v>
      </c>
      <c r="B2" s="2" t="s">
        <v>27</v>
      </c>
      <c r="C2" s="5"/>
      <c r="D2" s="4"/>
    </row>
    <row r="3" spans="1:4" x14ac:dyDescent="0.25">
      <c r="A3" s="1" t="s">
        <v>0</v>
      </c>
      <c r="B3" s="2" t="s">
        <v>28</v>
      </c>
      <c r="C3" s="5"/>
      <c r="D3" s="4"/>
    </row>
    <row r="4" spans="1:4" x14ac:dyDescent="0.25">
      <c r="A4" s="1" t="s">
        <v>1</v>
      </c>
      <c r="B4" s="6">
        <v>47</v>
      </c>
      <c r="C4" s="5"/>
      <c r="D4" s="4"/>
    </row>
    <row r="5" spans="1:4" x14ac:dyDescent="0.25">
      <c r="B5" s="4"/>
      <c r="C5" s="5"/>
      <c r="D5" s="4"/>
    </row>
    <row r="6" spans="1:4" x14ac:dyDescent="0.25">
      <c r="A6" s="1" t="s">
        <v>2</v>
      </c>
      <c r="B6" s="3" t="s">
        <v>29</v>
      </c>
      <c r="C6" s="5"/>
      <c r="D6" s="4"/>
    </row>
    <row r="7" spans="1:4" x14ac:dyDescent="0.25">
      <c r="A7" s="1" t="s">
        <v>5</v>
      </c>
      <c r="B7" s="3"/>
      <c r="C7" s="5"/>
      <c r="D7" s="4"/>
    </row>
    <row r="8" spans="1:4" x14ac:dyDescent="0.25">
      <c r="A8" s="1" t="s">
        <v>3</v>
      </c>
      <c r="B8" s="3" t="s">
        <v>30</v>
      </c>
      <c r="C8" s="5"/>
      <c r="D8" s="4"/>
    </row>
    <row r="9" spans="1:4" x14ac:dyDescent="0.25">
      <c r="B9" s="4"/>
      <c r="C9" s="5"/>
      <c r="D9" s="4"/>
    </row>
    <row r="10" spans="1:4" x14ac:dyDescent="0.25">
      <c r="A10" s="1" t="s">
        <v>9</v>
      </c>
      <c r="B10" s="7" t="s">
        <v>7</v>
      </c>
      <c r="C10" s="8" t="s">
        <v>6</v>
      </c>
      <c r="D10" s="8" t="s">
        <v>8</v>
      </c>
    </row>
    <row r="11" spans="1:4" x14ac:dyDescent="0.25">
      <c r="B11" s="9" t="s">
        <v>31</v>
      </c>
    </row>
  </sheetData>
  <pageMargins left="0.75" right="0.75" top="0.75" bottom="0.75" header="0.3" footer="0.3"/>
  <pageSetup scale="94"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11974-EE48-4D8F-9DA2-0B55841FFFE0}">
  <sheetPr codeName="Sheet5"/>
  <dimension ref="A1:B7"/>
  <sheetViews>
    <sheetView workbookViewId="0">
      <pane ySplit="1" topLeftCell="A2" activePane="bottomLeft" state="frozen"/>
      <selection pane="bottomLeft" activeCell="B2" sqref="B2"/>
    </sheetView>
  </sheetViews>
  <sheetFormatPr defaultRowHeight="18" customHeight="1" x14ac:dyDescent="0.25"/>
  <cols>
    <col min="1" max="1" width="75.7109375" style="30" customWidth="1"/>
    <col min="2" max="2" width="18.7109375" style="38" customWidth="1"/>
    <col min="3" max="16384" width="9.140625" style="37"/>
  </cols>
  <sheetData>
    <row r="1" spans="1:2" s="40" customFormat="1" ht="21" customHeight="1" x14ac:dyDescent="0.25">
      <c r="A1" s="39" t="s">
        <v>25</v>
      </c>
      <c r="B1" s="39" t="s">
        <v>19</v>
      </c>
    </row>
    <row r="2" spans="1:2" ht="18" customHeight="1" x14ac:dyDescent="0.25">
      <c r="A2" s="30" t="s">
        <v>20</v>
      </c>
      <c r="B2" s="63" t="s">
        <v>48</v>
      </c>
    </row>
    <row r="3" spans="1:2" ht="18" customHeight="1" x14ac:dyDescent="0.25">
      <c r="A3" s="30" t="s">
        <v>21</v>
      </c>
      <c r="B3" s="63" t="s">
        <v>48</v>
      </c>
    </row>
    <row r="4" spans="1:2" ht="18" customHeight="1" x14ac:dyDescent="0.25">
      <c r="A4" s="30" t="s">
        <v>22</v>
      </c>
      <c r="B4" s="63" t="s">
        <v>48</v>
      </c>
    </row>
    <row r="5" spans="1:2" ht="18" customHeight="1" x14ac:dyDescent="0.25">
      <c r="A5" s="30" t="s">
        <v>23</v>
      </c>
      <c r="B5" s="63" t="s">
        <v>48</v>
      </c>
    </row>
    <row r="6" spans="1:2" ht="18" customHeight="1" x14ac:dyDescent="0.25">
      <c r="A6" s="30" t="s">
        <v>24</v>
      </c>
      <c r="B6" s="63" t="s">
        <v>48</v>
      </c>
    </row>
    <row r="7" spans="1:2" ht="18" customHeight="1" x14ac:dyDescent="0.25">
      <c r="A7" s="30" t="s">
        <v>26</v>
      </c>
      <c r="B7" s="63" t="s">
        <v>48</v>
      </c>
    </row>
  </sheetData>
  <autoFilter ref="A1:B1" xr:uid="{10CF33A7-50A1-449D-9B6F-A6AED7EC614B}"/>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0E84E-F0D0-4216-A921-D259D91B1A99}">
  <sheetPr codeName="Sheet1">
    <pageSetUpPr fitToPage="1"/>
  </sheetPr>
  <dimension ref="A1:L31"/>
  <sheetViews>
    <sheetView showGridLines="0" tabSelected="1" workbookViewId="0">
      <pane xSplit="4" ySplit="3" topLeftCell="E4" activePane="bottomRight" state="frozen"/>
      <selection pane="topRight" activeCell="E1" sqref="E1"/>
      <selection pane="bottomLeft" activeCell="A4" sqref="A4"/>
      <selection pane="bottomRight" activeCell="A4" sqref="A4"/>
    </sheetView>
  </sheetViews>
  <sheetFormatPr defaultColWidth="9.140625" defaultRowHeight="12" x14ac:dyDescent="0.25"/>
  <cols>
    <col min="1" max="1" width="49.140625" style="31" customWidth="1"/>
    <col min="2" max="2" width="12.7109375" style="18" customWidth="1"/>
    <col min="3" max="3" width="9.7109375" style="19" customWidth="1"/>
    <col min="4" max="4" width="1.7109375" style="11" customWidth="1"/>
    <col min="5" max="5" width="12.7109375" style="18" customWidth="1"/>
    <col min="6" max="6" width="9.7109375" style="19" customWidth="1"/>
    <col min="7" max="7" width="12.7109375" style="18" customWidth="1"/>
    <col min="8" max="8" width="9.7109375" style="19" customWidth="1"/>
    <col min="9" max="9" width="12.7109375" style="18" customWidth="1"/>
    <col min="10" max="10" width="9.7109375" style="19" customWidth="1"/>
    <col min="11" max="11" width="12.7109375" style="18" customWidth="1"/>
    <col min="12" max="12" width="9.7109375" style="19" customWidth="1"/>
    <col min="13" max="16384" width="9.140625" style="11"/>
  </cols>
  <sheetData>
    <row r="1" spans="1:12" s="36" customFormat="1" ht="27" customHeight="1" x14ac:dyDescent="0.25">
      <c r="A1" s="31"/>
      <c r="B1" s="41" t="s">
        <v>10</v>
      </c>
      <c r="C1" s="42"/>
      <c r="E1" s="91" t="str">
        <f>'                   1'!Description</f>
        <v>Foundation Work</v>
      </c>
      <c r="F1" s="43"/>
      <c r="G1" s="91" t="str">
        <f>'                   2'!Description</f>
        <v>Superstructure Work</v>
      </c>
      <c r="H1" s="43"/>
      <c r="I1" s="91" t="str">
        <f>'                   3'!Description</f>
        <v>Interiors Work</v>
      </c>
      <c r="J1" s="43"/>
      <c r="K1" s="91" t="str">
        <f>'                   4'!Description</f>
        <v>Building Services Work</v>
      </c>
      <c r="L1" s="43"/>
    </row>
    <row r="2" spans="1:12" ht="15" customHeight="1" x14ac:dyDescent="0.25">
      <c r="A2" s="32"/>
      <c r="B2" s="12">
        <v>17500</v>
      </c>
      <c r="C2" s="22" t="s">
        <v>90</v>
      </c>
      <c r="E2" s="12">
        <f>'                   1'!Quantity</f>
        <v>14060</v>
      </c>
      <c r="F2" s="22" t="str">
        <f>IF('                   1'!UnitName&lt;&gt;"",'                   1'!UnitName,"")</f>
        <v>sf</v>
      </c>
      <c r="G2" s="12">
        <f>'                   2'!Quantity</f>
        <v>17500</v>
      </c>
      <c r="H2" s="22" t="str">
        <f>IF('                   2'!UnitName&lt;&gt;"",'                   2'!UnitName,"")</f>
        <v>gsf</v>
      </c>
      <c r="I2" s="12">
        <f>'                   3'!Quantity</f>
        <v>17500</v>
      </c>
      <c r="J2" s="22" t="str">
        <f>IF('                   3'!UnitName&lt;&gt;"",'                   3'!UnitName,"")</f>
        <v>gsf</v>
      </c>
      <c r="K2" s="12">
        <f>'                   4'!Quantity</f>
        <v>17500</v>
      </c>
      <c r="L2" s="22" t="str">
        <f>IF('                   4'!UnitName&lt;&gt;"",'                   4'!UnitName,"")</f>
        <v>gsf</v>
      </c>
    </row>
    <row r="3" spans="1:12" ht="15" customHeight="1" x14ac:dyDescent="0.25">
      <c r="A3" s="33" t="s">
        <v>11</v>
      </c>
      <c r="B3" s="13" t="s">
        <v>12</v>
      </c>
      <c r="C3" s="14" t="s">
        <v>13</v>
      </c>
      <c r="D3" s="15"/>
      <c r="E3" s="13" t="s">
        <v>12</v>
      </c>
      <c r="F3" s="14" t="s">
        <v>13</v>
      </c>
      <c r="G3" s="13" t="s">
        <v>12</v>
      </c>
      <c r="H3" s="14" t="s">
        <v>13</v>
      </c>
      <c r="I3" s="13" t="s">
        <v>12</v>
      </c>
      <c r="J3" s="14" t="s">
        <v>13</v>
      </c>
      <c r="K3" s="13" t="s">
        <v>12</v>
      </c>
      <c r="L3" s="14" t="s">
        <v>13</v>
      </c>
    </row>
    <row r="4" spans="1:12" ht="15" customHeight="1" x14ac:dyDescent="0.25">
      <c r="A4" s="34" t="s">
        <v>54</v>
      </c>
      <c r="B4" s="16">
        <f>SUM(E4,G4,I4,K4)</f>
        <v>167612.07799999998</v>
      </c>
      <c r="C4" s="17">
        <f>IF(AND(ISNUMBER(JobSize),JobSize&lt;&gt;0),B4/JobSize,0)</f>
        <v>9.5778330285714279</v>
      </c>
      <c r="E4" s="16">
        <f>'                   1'!$E$4</f>
        <v>167612.07799999998</v>
      </c>
      <c r="F4" s="17">
        <f t="shared" ref="F4:F28" si="0">IF(AND(ISNUMBER(E$2),E$2&lt;&gt;0,E4&lt;&gt;""),E4/E$2,"")</f>
        <v>11.92120042674253</v>
      </c>
      <c r="G4" s="16"/>
      <c r="H4" s="17" t="str">
        <f t="shared" ref="H4:H28" si="1">IF(AND(ISNUMBER(G$2),G$2&lt;&gt;0,G4&lt;&gt;""),G4/G$2,"")</f>
        <v/>
      </c>
      <c r="I4" s="16"/>
      <c r="J4" s="17" t="str">
        <f t="shared" ref="J4:J28" si="2">IF(AND(ISNUMBER(I$2),I$2&lt;&gt;0,I4&lt;&gt;""),I4/I$2,"")</f>
        <v/>
      </c>
      <c r="K4" s="16"/>
      <c r="L4" s="17" t="str">
        <f t="shared" ref="L4:L28" si="3">IF(AND(ISNUMBER(K$2),K$2&lt;&gt;0,K4&lt;&gt;""),K4/K$2,"")</f>
        <v/>
      </c>
    </row>
    <row r="5" spans="1:12" ht="15" customHeight="1" x14ac:dyDescent="0.25">
      <c r="A5" s="34" t="s">
        <v>68</v>
      </c>
      <c r="B5" s="16">
        <f>SUM(E5,G5,I5,K5)</f>
        <v>41830.603999999999</v>
      </c>
      <c r="C5" s="17">
        <f>IF(AND(ISNUMBER(JobSize),JobSize&lt;&gt;0),B5/JobSize,0)</f>
        <v>2.3903202285714285</v>
      </c>
      <c r="E5" s="16">
        <f>'                   1'!$E$16</f>
        <v>39386.19</v>
      </c>
      <c r="F5" s="17">
        <f t="shared" si="0"/>
        <v>2.8012937411095309</v>
      </c>
      <c r="G5" s="16">
        <f>'                   2'!$E$4</f>
        <v>2444.4139999999998</v>
      </c>
      <c r="H5" s="17">
        <f t="shared" si="1"/>
        <v>0.13968079999999999</v>
      </c>
      <c r="I5" s="16"/>
      <c r="J5" s="17" t="str">
        <f t="shared" si="2"/>
        <v/>
      </c>
      <c r="K5" s="16"/>
      <c r="L5" s="17" t="str">
        <f t="shared" si="3"/>
        <v/>
      </c>
    </row>
    <row r="6" spans="1:12" ht="15" customHeight="1" x14ac:dyDescent="0.25">
      <c r="A6" s="34" t="s">
        <v>76</v>
      </c>
      <c r="B6" s="16">
        <f>SUM(E6,G6,I6,K6)</f>
        <v>126339.65199999997</v>
      </c>
      <c r="C6" s="17">
        <f>IF(AND(ISNUMBER(JobSize),JobSize&lt;&gt;0),B6/JobSize,0)</f>
        <v>7.2194086857142841</v>
      </c>
      <c r="E6" s="16">
        <f>'                   1'!$E$23</f>
        <v>111988.22499999998</v>
      </c>
      <c r="F6" s="17">
        <f t="shared" si="0"/>
        <v>7.9650231152204816</v>
      </c>
      <c r="G6" s="16">
        <f>'                   2'!$E$6</f>
        <v>14351.427</v>
      </c>
      <c r="H6" s="17">
        <f t="shared" si="1"/>
        <v>0.82008154285714285</v>
      </c>
      <c r="I6" s="16"/>
      <c r="J6" s="17" t="str">
        <f t="shared" si="2"/>
        <v/>
      </c>
      <c r="K6" s="16"/>
      <c r="L6" s="17" t="str">
        <f t="shared" si="3"/>
        <v/>
      </c>
    </row>
    <row r="7" spans="1:12" ht="15" customHeight="1" x14ac:dyDescent="0.25">
      <c r="A7" s="34" t="s">
        <v>85</v>
      </c>
      <c r="B7" s="16">
        <f>SUM(E7,G7,I7,K7)</f>
        <v>5092.4960000000001</v>
      </c>
      <c r="C7" s="17">
        <f>IF(AND(ISNUMBER(JobSize),JobSize&lt;&gt;0),B7/JobSize,0)</f>
        <v>0.29099977142857142</v>
      </c>
      <c r="E7" s="16">
        <f>'                   1'!$E$32</f>
        <v>5092.4960000000001</v>
      </c>
      <c r="F7" s="17">
        <f t="shared" si="0"/>
        <v>0.36219743954480799</v>
      </c>
      <c r="G7" s="16"/>
      <c r="H7" s="17" t="str">
        <f t="shared" si="1"/>
        <v/>
      </c>
      <c r="I7" s="16"/>
      <c r="J7" s="17" t="str">
        <f t="shared" si="2"/>
        <v/>
      </c>
      <c r="K7" s="16"/>
      <c r="L7" s="17" t="str">
        <f t="shared" si="3"/>
        <v/>
      </c>
    </row>
    <row r="8" spans="1:12" ht="15" customHeight="1" x14ac:dyDescent="0.25">
      <c r="A8" s="34" t="s">
        <v>93</v>
      </c>
      <c r="B8" s="16">
        <f>SUM(E8,G8,I8,K8)</f>
        <v>17420.227999999999</v>
      </c>
      <c r="C8" s="17">
        <f>IF(AND(ISNUMBER(JobSize),JobSize&lt;&gt;0),B8/JobSize,0)</f>
        <v>0.99544159999999993</v>
      </c>
      <c r="E8" s="16"/>
      <c r="F8" s="17" t="str">
        <f t="shared" si="0"/>
        <v/>
      </c>
      <c r="G8" s="16">
        <f>'                   2'!$E$10</f>
        <v>17420.227999999999</v>
      </c>
      <c r="H8" s="17">
        <f t="shared" si="1"/>
        <v>0.99544159999999993</v>
      </c>
      <c r="I8" s="16"/>
      <c r="J8" s="17" t="str">
        <f t="shared" si="2"/>
        <v/>
      </c>
      <c r="K8" s="16"/>
      <c r="L8" s="17" t="str">
        <f t="shared" si="3"/>
        <v/>
      </c>
    </row>
    <row r="9" spans="1:12" ht="15" customHeight="1" x14ac:dyDescent="0.25">
      <c r="A9" s="34" t="s">
        <v>96</v>
      </c>
      <c r="B9" s="16">
        <f>SUM(E9,G9,I9,K9)</f>
        <v>31551.191999999995</v>
      </c>
      <c r="C9" s="17">
        <f>IF(AND(ISNUMBER(JobSize),JobSize&lt;&gt;0),B9/JobSize,0)</f>
        <v>1.8029252571428569</v>
      </c>
      <c r="E9" s="16"/>
      <c r="F9" s="17" t="str">
        <f t="shared" si="0"/>
        <v/>
      </c>
      <c r="G9" s="16">
        <f>'                   2'!$E$13</f>
        <v>31551.191999999995</v>
      </c>
      <c r="H9" s="17">
        <f t="shared" si="1"/>
        <v>1.8029252571428569</v>
      </c>
      <c r="I9" s="16"/>
      <c r="J9" s="17" t="str">
        <f t="shared" si="2"/>
        <v/>
      </c>
      <c r="K9" s="16"/>
      <c r="L9" s="17" t="str">
        <f t="shared" si="3"/>
        <v/>
      </c>
    </row>
    <row r="10" spans="1:12" ht="15" customHeight="1" x14ac:dyDescent="0.25">
      <c r="A10" s="34" t="s">
        <v>98</v>
      </c>
      <c r="B10" s="16">
        <f>SUM(E10,G10,I10,K10)</f>
        <v>17365.858</v>
      </c>
      <c r="C10" s="17">
        <f>IF(AND(ISNUMBER(JobSize),JobSize&lt;&gt;0),B10/JobSize,0)</f>
        <v>0.99233474285714285</v>
      </c>
      <c r="E10" s="16"/>
      <c r="F10" s="17" t="str">
        <f t="shared" si="0"/>
        <v/>
      </c>
      <c r="G10" s="16">
        <f>'                   2'!$E$15</f>
        <v>17365.858</v>
      </c>
      <c r="H10" s="17">
        <f t="shared" si="1"/>
        <v>0.99233474285714285</v>
      </c>
      <c r="I10" s="16"/>
      <c r="J10" s="17" t="str">
        <f t="shared" si="2"/>
        <v/>
      </c>
      <c r="K10" s="16"/>
      <c r="L10" s="17" t="str">
        <f t="shared" si="3"/>
        <v/>
      </c>
    </row>
    <row r="11" spans="1:12" ht="15" customHeight="1" x14ac:dyDescent="0.25">
      <c r="A11" s="34" t="s">
        <v>100</v>
      </c>
      <c r="B11" s="16">
        <f>SUM(E11,G11,I11,K11)</f>
        <v>28912.644</v>
      </c>
      <c r="C11" s="17">
        <f>IF(AND(ISNUMBER(JobSize),JobSize&lt;&gt;0),B11/JobSize,0)</f>
        <v>1.6521510857142858</v>
      </c>
      <c r="E11" s="16"/>
      <c r="F11" s="17" t="str">
        <f t="shared" si="0"/>
        <v/>
      </c>
      <c r="G11" s="16">
        <f>'                   2'!$E$17</f>
        <v>28912.644</v>
      </c>
      <c r="H11" s="17">
        <f t="shared" si="1"/>
        <v>1.6521510857142858</v>
      </c>
      <c r="I11" s="16"/>
      <c r="J11" s="17" t="str">
        <f t="shared" si="2"/>
        <v/>
      </c>
      <c r="K11" s="16"/>
      <c r="L11" s="17" t="str">
        <f t="shared" si="3"/>
        <v/>
      </c>
    </row>
    <row r="12" spans="1:12" ht="15" customHeight="1" x14ac:dyDescent="0.25">
      <c r="A12" s="34" t="s">
        <v>127</v>
      </c>
      <c r="B12" s="16">
        <f>SUM(E12,G12,I12,K12)</f>
        <v>737.12400000000002</v>
      </c>
      <c r="C12" s="17">
        <f>IF(AND(ISNUMBER(JobSize),JobSize&lt;&gt;0),B12/JobSize,0)</f>
        <v>4.2121371428571433E-2</v>
      </c>
      <c r="E12" s="16"/>
      <c r="F12" s="17" t="str">
        <f t="shared" si="0"/>
        <v/>
      </c>
      <c r="G12" s="16"/>
      <c r="H12" s="17" t="str">
        <f t="shared" si="1"/>
        <v/>
      </c>
      <c r="I12" s="16">
        <f>'                   3'!$E$4</f>
        <v>737.12400000000002</v>
      </c>
      <c r="J12" s="17">
        <f t="shared" si="2"/>
        <v>4.2121371428571433E-2</v>
      </c>
      <c r="K12" s="16"/>
      <c r="L12" s="17" t="str">
        <f t="shared" si="3"/>
        <v/>
      </c>
    </row>
    <row r="13" spans="1:12" ht="15" customHeight="1" x14ac:dyDescent="0.25">
      <c r="A13" s="34" t="s">
        <v>87</v>
      </c>
      <c r="B13" s="16">
        <f>SUM(E13,G13,I13,K13)</f>
        <v>12123.508</v>
      </c>
      <c r="C13" s="17">
        <f>IF(AND(ISNUMBER(JobSize),JobSize&lt;&gt;0),B13/JobSize,0)</f>
        <v>0.69277188571428572</v>
      </c>
      <c r="E13" s="16">
        <f>'                   1'!$E$34</f>
        <v>4662.6610000000001</v>
      </c>
      <c r="F13" s="17">
        <f t="shared" si="0"/>
        <v>0.33162596017069701</v>
      </c>
      <c r="G13" s="16"/>
      <c r="H13" s="17" t="str">
        <f t="shared" si="1"/>
        <v/>
      </c>
      <c r="I13" s="16">
        <f>'                   3'!$E$6</f>
        <v>7460.8469999999998</v>
      </c>
      <c r="J13" s="17">
        <f t="shared" si="2"/>
        <v>0.42633411428571427</v>
      </c>
      <c r="K13" s="16"/>
      <c r="L13" s="17" t="str">
        <f t="shared" si="3"/>
        <v/>
      </c>
    </row>
    <row r="14" spans="1:12" ht="15" customHeight="1" x14ac:dyDescent="0.25">
      <c r="A14" s="34" t="s">
        <v>106</v>
      </c>
      <c r="B14" s="16">
        <f>SUM(E14,G14,I14,K14)</f>
        <v>11017.150000000001</v>
      </c>
      <c r="C14" s="17">
        <f>IF(AND(ISNUMBER(JobSize),JobSize&lt;&gt;0),B14/JobSize,0)</f>
        <v>0.62955142857142865</v>
      </c>
      <c r="E14" s="16"/>
      <c r="F14" s="17" t="str">
        <f t="shared" si="0"/>
        <v/>
      </c>
      <c r="G14" s="16">
        <f>'                   2'!$E$22</f>
        <v>11017.150000000001</v>
      </c>
      <c r="H14" s="17">
        <f t="shared" si="1"/>
        <v>0.62955142857142865</v>
      </c>
      <c r="I14" s="16"/>
      <c r="J14" s="17" t="str">
        <f t="shared" si="2"/>
        <v/>
      </c>
      <c r="K14" s="16"/>
      <c r="L14" s="17" t="str">
        <f t="shared" si="3"/>
        <v/>
      </c>
    </row>
    <row r="15" spans="1:12" ht="15" customHeight="1" x14ac:dyDescent="0.25">
      <c r="A15" s="34" t="s">
        <v>110</v>
      </c>
      <c r="B15" s="16">
        <f>SUM(E15,G15,I15,K15)</f>
        <v>23711.976000000002</v>
      </c>
      <c r="C15" s="17">
        <f>IF(AND(ISNUMBER(JobSize),JobSize&lt;&gt;0),B15/JobSize,0)</f>
        <v>1.3549700571428573</v>
      </c>
      <c r="E15" s="16"/>
      <c r="F15" s="17" t="str">
        <f t="shared" si="0"/>
        <v/>
      </c>
      <c r="G15" s="16">
        <f>'                   2'!$E$26</f>
        <v>7205.7610000000004</v>
      </c>
      <c r="H15" s="17">
        <f t="shared" si="1"/>
        <v>0.41175777142857145</v>
      </c>
      <c r="I15" s="16">
        <f>'                   3'!$E$8</f>
        <v>16506.215</v>
      </c>
      <c r="J15" s="17">
        <f t="shared" si="2"/>
        <v>0.94321228571428573</v>
      </c>
      <c r="K15" s="16"/>
      <c r="L15" s="17" t="str">
        <f t="shared" si="3"/>
        <v/>
      </c>
    </row>
    <row r="16" spans="1:12" ht="15" customHeight="1" x14ac:dyDescent="0.25">
      <c r="A16" s="34" t="s">
        <v>114</v>
      </c>
      <c r="B16" s="16">
        <f>SUM(E16,G16,I16,K16)</f>
        <v>15667.234</v>
      </c>
      <c r="C16" s="17">
        <f>IF(AND(ISNUMBER(JobSize),JobSize&lt;&gt;0),B16/JobSize,0)</f>
        <v>0.89527051428571436</v>
      </c>
      <c r="E16" s="16"/>
      <c r="F16" s="17" t="str">
        <f t="shared" si="0"/>
        <v/>
      </c>
      <c r="G16" s="16">
        <f>'                   2'!$E$30</f>
        <v>10083.578</v>
      </c>
      <c r="H16" s="17">
        <f t="shared" si="1"/>
        <v>0.57620445714285706</v>
      </c>
      <c r="I16" s="16">
        <f>'                   3'!$E$13</f>
        <v>5583.6559999999999</v>
      </c>
      <c r="J16" s="17">
        <f t="shared" si="2"/>
        <v>0.31906605714285713</v>
      </c>
      <c r="K16" s="16"/>
      <c r="L16" s="17" t="str">
        <f t="shared" si="3"/>
        <v/>
      </c>
    </row>
    <row r="17" spans="1:12" ht="15" customHeight="1" x14ac:dyDescent="0.25">
      <c r="A17" s="34" t="s">
        <v>116</v>
      </c>
      <c r="B17" s="16">
        <f>SUM(E17,G17,I17,K17)</f>
        <v>1227.875</v>
      </c>
      <c r="C17" s="17">
        <f>IF(AND(ISNUMBER(JobSize),JobSize&lt;&gt;0),B17/JobSize,0)</f>
        <v>7.0164285714285721E-2</v>
      </c>
      <c r="E17" s="16"/>
      <c r="F17" s="17" t="str">
        <f t="shared" si="0"/>
        <v/>
      </c>
      <c r="G17" s="16">
        <f>'                   2'!$E$32</f>
        <v>1227.875</v>
      </c>
      <c r="H17" s="17">
        <f t="shared" si="1"/>
        <v>7.0164285714285721E-2</v>
      </c>
      <c r="I17" s="16"/>
      <c r="J17" s="17" t="str">
        <f t="shared" si="2"/>
        <v/>
      </c>
      <c r="K17" s="16"/>
      <c r="L17" s="17" t="str">
        <f t="shared" si="3"/>
        <v/>
      </c>
    </row>
    <row r="18" spans="1:12" ht="15" customHeight="1" x14ac:dyDescent="0.25">
      <c r="A18" s="34" t="s">
        <v>118</v>
      </c>
      <c r="B18" s="16">
        <f>SUM(E18,G18,I18,K18)</f>
        <v>13786.976000000001</v>
      </c>
      <c r="C18" s="17">
        <f>IF(AND(ISNUMBER(JobSize),JobSize&lt;&gt;0),B18/JobSize,0)</f>
        <v>0.78782720000000006</v>
      </c>
      <c r="E18" s="16"/>
      <c r="F18" s="17" t="str">
        <f t="shared" si="0"/>
        <v/>
      </c>
      <c r="G18" s="16">
        <f>'                   2'!$E$34</f>
        <v>6785.7480000000005</v>
      </c>
      <c r="H18" s="17">
        <f t="shared" si="1"/>
        <v>0.38775702857142857</v>
      </c>
      <c r="I18" s="16">
        <f>'                   3'!$E$15</f>
        <v>7001.2280000000001</v>
      </c>
      <c r="J18" s="17">
        <f t="shared" si="2"/>
        <v>0.40007017142857143</v>
      </c>
      <c r="K18" s="16"/>
      <c r="L18" s="17" t="str">
        <f t="shared" si="3"/>
        <v/>
      </c>
    </row>
    <row r="19" spans="1:12" ht="15" customHeight="1" x14ac:dyDescent="0.25">
      <c r="A19" s="34" t="s">
        <v>137</v>
      </c>
      <c r="B19" s="16">
        <f>SUM(E19,G19,I19,K19)</f>
        <v>53460.567999999992</v>
      </c>
      <c r="C19" s="17">
        <f>IF(AND(ISNUMBER(JobSize),JobSize&lt;&gt;0),B19/JobSize,0)</f>
        <v>3.0548895999999996</v>
      </c>
      <c r="E19" s="16"/>
      <c r="F19" s="17" t="str">
        <f t="shared" si="0"/>
        <v/>
      </c>
      <c r="G19" s="16"/>
      <c r="H19" s="17" t="str">
        <f t="shared" si="1"/>
        <v/>
      </c>
      <c r="I19" s="16">
        <f>'                   3'!$E$19</f>
        <v>53460.567999999992</v>
      </c>
      <c r="J19" s="17">
        <f t="shared" si="2"/>
        <v>3.0548895999999996</v>
      </c>
      <c r="K19" s="16"/>
      <c r="L19" s="17" t="str">
        <f t="shared" si="3"/>
        <v/>
      </c>
    </row>
    <row r="20" spans="1:12" ht="15" customHeight="1" x14ac:dyDescent="0.25">
      <c r="A20" s="34" t="s">
        <v>146</v>
      </c>
      <c r="B20" s="16">
        <f>SUM(E20,G20,I20,K20)</f>
        <v>13497.029999999999</v>
      </c>
      <c r="C20" s="17">
        <f>IF(AND(ISNUMBER(JobSize),JobSize&lt;&gt;0),B20/JobSize,0)</f>
        <v>0.77125885714285702</v>
      </c>
      <c r="E20" s="16"/>
      <c r="F20" s="17" t="str">
        <f t="shared" si="0"/>
        <v/>
      </c>
      <c r="G20" s="16"/>
      <c r="H20" s="17" t="str">
        <f t="shared" si="1"/>
        <v/>
      </c>
      <c r="I20" s="16">
        <f>'                   3'!$E$27</f>
        <v>13497.029999999999</v>
      </c>
      <c r="J20" s="17">
        <f t="shared" si="2"/>
        <v>0.77125885714285702</v>
      </c>
      <c r="K20" s="16"/>
      <c r="L20" s="17" t="str">
        <f t="shared" si="3"/>
        <v/>
      </c>
    </row>
    <row r="21" spans="1:12" ht="15" customHeight="1" x14ac:dyDescent="0.25">
      <c r="A21" s="34" t="s">
        <v>150</v>
      </c>
      <c r="B21" s="16">
        <f>SUM(E21,G21,I21,K21)</f>
        <v>20679.334999999999</v>
      </c>
      <c r="C21" s="17">
        <f>IF(AND(ISNUMBER(JobSize),JobSize&lt;&gt;0),B21/JobSize,0)</f>
        <v>1.1816762857142857</v>
      </c>
      <c r="E21" s="16"/>
      <c r="F21" s="17" t="str">
        <f t="shared" si="0"/>
        <v/>
      </c>
      <c r="G21" s="16"/>
      <c r="H21" s="17" t="str">
        <f t="shared" si="1"/>
        <v/>
      </c>
      <c r="I21" s="16">
        <f>'                   3'!$E$31</f>
        <v>20679.334999999999</v>
      </c>
      <c r="J21" s="17">
        <f t="shared" si="2"/>
        <v>1.1816762857142857</v>
      </c>
      <c r="K21" s="16"/>
      <c r="L21" s="17" t="str">
        <f t="shared" si="3"/>
        <v/>
      </c>
    </row>
    <row r="22" spans="1:12" ht="15" customHeight="1" x14ac:dyDescent="0.25">
      <c r="A22" s="34" t="s">
        <v>153</v>
      </c>
      <c r="B22" s="16">
        <f>SUM(E22,G22,I22,K22)</f>
        <v>25860.936999999998</v>
      </c>
      <c r="C22" s="17">
        <f>IF(AND(ISNUMBER(JobSize),JobSize&lt;&gt;0),B22/JobSize,0)</f>
        <v>1.4777678285714284</v>
      </c>
      <c r="E22" s="16"/>
      <c r="F22" s="17" t="str">
        <f t="shared" si="0"/>
        <v/>
      </c>
      <c r="G22" s="16"/>
      <c r="H22" s="17" t="str">
        <f t="shared" si="1"/>
        <v/>
      </c>
      <c r="I22" s="16">
        <f>'                   3'!$E$34</f>
        <v>25860.936999999998</v>
      </c>
      <c r="J22" s="17">
        <f t="shared" si="2"/>
        <v>1.4777678285714284</v>
      </c>
      <c r="K22" s="16"/>
      <c r="L22" s="17" t="str">
        <f t="shared" si="3"/>
        <v/>
      </c>
    </row>
    <row r="23" spans="1:12" ht="15" customHeight="1" x14ac:dyDescent="0.25">
      <c r="A23" s="34" t="s">
        <v>157</v>
      </c>
      <c r="B23" s="16">
        <f>SUM(E23,G23,I23,K23)</f>
        <v>4596.0529999999999</v>
      </c>
      <c r="C23" s="17">
        <f>IF(AND(ISNUMBER(JobSize),JobSize&lt;&gt;0),B23/JobSize,0)</f>
        <v>0.26263160000000002</v>
      </c>
      <c r="E23" s="16"/>
      <c r="F23" s="17" t="str">
        <f t="shared" si="0"/>
        <v/>
      </c>
      <c r="G23" s="16"/>
      <c r="H23" s="17" t="str">
        <f t="shared" si="1"/>
        <v/>
      </c>
      <c r="I23" s="16">
        <f>'                   3'!$E$38</f>
        <v>4596.0529999999999</v>
      </c>
      <c r="J23" s="17">
        <f t="shared" si="2"/>
        <v>0.26263160000000002</v>
      </c>
      <c r="K23" s="16"/>
      <c r="L23" s="17" t="str">
        <f t="shared" si="3"/>
        <v/>
      </c>
    </row>
    <row r="24" spans="1:12" ht="15" customHeight="1" x14ac:dyDescent="0.25">
      <c r="A24" s="34" t="s">
        <v>162</v>
      </c>
      <c r="B24" s="16">
        <f>SUM(E24,G24,I24,K24)</f>
        <v>7476.1859999999997</v>
      </c>
      <c r="C24" s="17">
        <f>IF(AND(ISNUMBER(JobSize),JobSize&lt;&gt;0),B24/JobSize,0)</f>
        <v>0.42721062857142855</v>
      </c>
      <c r="E24" s="16"/>
      <c r="F24" s="17" t="str">
        <f t="shared" si="0"/>
        <v/>
      </c>
      <c r="G24" s="16"/>
      <c r="H24" s="17" t="str">
        <f t="shared" si="1"/>
        <v/>
      </c>
      <c r="I24" s="16">
        <f>'                   3'!$E$43</f>
        <v>7476.1859999999997</v>
      </c>
      <c r="J24" s="17">
        <f t="shared" si="2"/>
        <v>0.42721062857142855</v>
      </c>
      <c r="K24" s="16"/>
      <c r="L24" s="17" t="str">
        <f t="shared" si="3"/>
        <v/>
      </c>
    </row>
    <row r="25" spans="1:12" ht="15" customHeight="1" x14ac:dyDescent="0.25">
      <c r="A25" s="34" t="s">
        <v>124</v>
      </c>
      <c r="B25" s="16">
        <f>SUM(E25,G25,I25,K25)</f>
        <v>401952.25699999998</v>
      </c>
      <c r="C25" s="17">
        <f>IF(AND(ISNUMBER(JobSize),JobSize&lt;&gt;0),B25/JobSize,0)</f>
        <v>22.968700399999999</v>
      </c>
      <c r="E25" s="16"/>
      <c r="F25" s="17" t="str">
        <f t="shared" si="0"/>
        <v/>
      </c>
      <c r="G25" s="16">
        <f>'                   2'!$E$39</f>
        <v>401952.25699999998</v>
      </c>
      <c r="H25" s="17">
        <f t="shared" si="1"/>
        <v>22.968700399999999</v>
      </c>
      <c r="I25" s="16"/>
      <c r="J25" s="17" t="str">
        <f t="shared" si="2"/>
        <v/>
      </c>
      <c r="K25" s="16"/>
      <c r="L25" s="17" t="str">
        <f t="shared" si="3"/>
        <v/>
      </c>
    </row>
    <row r="26" spans="1:12" ht="15" customHeight="1" x14ac:dyDescent="0.25">
      <c r="A26" s="34" t="s">
        <v>169</v>
      </c>
      <c r="B26" s="16">
        <f>SUM(E26,G26,I26,K26)</f>
        <v>79824.675000000003</v>
      </c>
      <c r="C26" s="17">
        <f>IF(AND(ISNUMBER(JobSize),JobSize&lt;&gt;0),B26/JobSize,0)</f>
        <v>4.5614100000000004</v>
      </c>
      <c r="E26" s="16"/>
      <c r="F26" s="17" t="str">
        <f t="shared" si="0"/>
        <v/>
      </c>
      <c r="G26" s="16"/>
      <c r="H26" s="17" t="str">
        <f t="shared" si="1"/>
        <v/>
      </c>
      <c r="I26" s="16"/>
      <c r="J26" s="17" t="str">
        <f t="shared" si="2"/>
        <v/>
      </c>
      <c r="K26" s="16">
        <f>'                   4'!$E$4</f>
        <v>79824.675000000003</v>
      </c>
      <c r="L26" s="17">
        <f t="shared" si="3"/>
        <v>4.5614100000000004</v>
      </c>
    </row>
    <row r="27" spans="1:12" ht="15" customHeight="1" x14ac:dyDescent="0.25">
      <c r="A27" s="34" t="s">
        <v>171</v>
      </c>
      <c r="B27" s="16">
        <f>SUM(E27,G27,I27,K27)</f>
        <v>149671.264</v>
      </c>
      <c r="C27" s="17">
        <f>IF(AND(ISNUMBER(JobSize),JobSize&lt;&gt;0),B27/JobSize,0)</f>
        <v>8.5526436571428572</v>
      </c>
      <c r="E27" s="16"/>
      <c r="F27" s="17" t="str">
        <f t="shared" si="0"/>
        <v/>
      </c>
      <c r="G27" s="16"/>
      <c r="H27" s="17" t="str">
        <f t="shared" si="1"/>
        <v/>
      </c>
      <c r="I27" s="16"/>
      <c r="J27" s="17" t="str">
        <f t="shared" si="2"/>
        <v/>
      </c>
      <c r="K27" s="16">
        <f>'                   4'!$E$6</f>
        <v>149671.264</v>
      </c>
      <c r="L27" s="17">
        <f t="shared" si="3"/>
        <v>8.5526436571428572</v>
      </c>
    </row>
    <row r="28" spans="1:12" ht="15" customHeight="1" x14ac:dyDescent="0.25">
      <c r="A28" s="34" t="s">
        <v>173</v>
      </c>
      <c r="B28" s="16">
        <f>SUM(E28,G28,I28,K28)</f>
        <v>209539.77100000001</v>
      </c>
      <c r="C28" s="17">
        <f>IF(AND(ISNUMBER(JobSize),JobSize&lt;&gt;0),B28/JobSize,0)</f>
        <v>11.973701200000001</v>
      </c>
      <c r="E28" s="16"/>
      <c r="F28" s="17" t="str">
        <f t="shared" si="0"/>
        <v/>
      </c>
      <c r="G28" s="16"/>
      <c r="H28" s="17" t="str">
        <f t="shared" si="1"/>
        <v/>
      </c>
      <c r="I28" s="16"/>
      <c r="J28" s="17" t="str">
        <f t="shared" si="2"/>
        <v/>
      </c>
      <c r="K28" s="16">
        <f>'                   4'!$E$8</f>
        <v>209539.77100000001</v>
      </c>
      <c r="L28" s="17">
        <f t="shared" si="3"/>
        <v>11.973701200000001</v>
      </c>
    </row>
    <row r="29" spans="1:12" ht="15" customHeight="1" x14ac:dyDescent="0.25">
      <c r="A29" s="34" t="s">
        <v>175</v>
      </c>
      <c r="B29" s="16">
        <f>SUM(E29,G29,I29,K29)</f>
        <v>239474.024</v>
      </c>
      <c r="C29" s="17">
        <f>IF(AND(ISNUMBER(JobSize),JobSize&lt;&gt;0),B29/JobSize,0)</f>
        <v>13.684229942857144</v>
      </c>
      <c r="E29" s="16"/>
      <c r="F29" s="17" t="str">
        <f t="shared" ref="F29" si="4">IF(AND(ISNUMBER(E$2),E$2&lt;&gt;0,E29&lt;&gt;""),E29/E$2,"")</f>
        <v/>
      </c>
      <c r="G29" s="16"/>
      <c r="H29" s="17" t="str">
        <f t="shared" ref="H29" si="5">IF(AND(ISNUMBER(G$2),G$2&lt;&gt;0,G29&lt;&gt;""),G29/G$2,"")</f>
        <v/>
      </c>
      <c r="I29" s="16"/>
      <c r="J29" s="17" t="str">
        <f t="shared" ref="J29" si="6">IF(AND(ISNUMBER(I$2),I$2&lt;&gt;0,I29&lt;&gt;""),I29/I$2,"")</f>
        <v/>
      </c>
      <c r="K29" s="16">
        <f>'                   4'!$E$10</f>
        <v>239474.024</v>
      </c>
      <c r="L29" s="17">
        <f>IF(AND(ISNUMBER(K$2),K$2&lt;&gt;0,K29&lt;&gt;""),K29/K$2,"")</f>
        <v>13.684229942857144</v>
      </c>
    </row>
    <row r="30" spans="1:12" ht="9" customHeight="1" thickBot="1" x14ac:dyDescent="0.3"/>
    <row r="31" spans="1:12" ht="18" customHeight="1" thickBot="1" x14ac:dyDescent="0.3">
      <c r="A31" s="35" t="s">
        <v>14</v>
      </c>
      <c r="B31" s="20">
        <f>SUM(E31,G31,I31,K31)</f>
        <v>1720428.6949999998</v>
      </c>
      <c r="C31" s="21">
        <f>IF(AND(ISNUMBER(JobSize),JobSize&lt;&gt;0),B31/JobSize,0)</f>
        <v>98.310211142857128</v>
      </c>
      <c r="E31" s="20">
        <f>SUM(E4:E30)</f>
        <v>328741.64999999997</v>
      </c>
      <c r="F31" s="21">
        <f t="shared" ref="F31" si="7">IF(AND(ISNUMBER(E$2),E$2&lt;&gt;0),E31/E$2,0)</f>
        <v>23.38134068278805</v>
      </c>
      <c r="G31" s="20">
        <f>SUM(G4:G30)</f>
        <v>550318.13199999998</v>
      </c>
      <c r="H31" s="21">
        <f t="shared" ref="H31" si="8">IF(AND(ISNUMBER(G$2),G$2&lt;&gt;0),G31/G$2,0)</f>
        <v>31.446750399999999</v>
      </c>
      <c r="I31" s="20">
        <f>SUM(I4:I30)</f>
        <v>162859.179</v>
      </c>
      <c r="J31" s="21">
        <f t="shared" ref="J31" si="9">IF(AND(ISNUMBER(I$2),I$2&lt;&gt;0),I31/I$2,0)</f>
        <v>9.3062388000000009</v>
      </c>
      <c r="K31" s="20">
        <f>SUM(K4:K30)</f>
        <v>678509.73400000005</v>
      </c>
      <c r="L31" s="21">
        <f>IF(AND(ISNUMBER(K$2),K$2&lt;&gt;0),K31/K$2,0)</f>
        <v>38.771984800000006</v>
      </c>
    </row>
  </sheetData>
  <mergeCells count="5">
    <mergeCell ref="B1:C1"/>
    <mergeCell ref="K1:L1"/>
    <mergeCell ref="E1:F1"/>
    <mergeCell ref="G1:H1"/>
    <mergeCell ref="I1:J1"/>
  </mergeCells>
  <pageMargins left="0.5" right="0.5" top="0.5" bottom="0.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EE3A-122F-42CF-8ACE-9A4E9A61D08E}">
  <sheetPr codeName="Sheet4">
    <pageSetUpPr fitToPage="1"/>
  </sheetPr>
  <dimension ref="A1:E2"/>
  <sheetViews>
    <sheetView workbookViewId="0">
      <pane ySplit="2" topLeftCell="A3" activePane="bottomLeft" state="frozen"/>
      <selection pane="bottomLeft" sqref="A1:C1"/>
    </sheetView>
  </sheetViews>
  <sheetFormatPr defaultRowHeight="15" x14ac:dyDescent="0.25"/>
  <cols>
    <col min="1" max="1" width="9.7109375" style="28" customWidth="1"/>
    <col min="2" max="2" width="65.7109375" style="30" customWidth="1"/>
    <col min="3" max="3" width="18.7109375" style="29" customWidth="1"/>
    <col min="4" max="5" width="6.7109375" style="23" customWidth="1"/>
    <col min="6" max="16384" width="9.140625" style="24"/>
  </cols>
  <sheetData>
    <row r="1" spans="1:5" customFormat="1" ht="60" customHeight="1" x14ac:dyDescent="0.25">
      <c r="A1" s="45" t="s">
        <v>18</v>
      </c>
      <c r="B1" s="46"/>
      <c r="C1" s="46"/>
      <c r="D1" s="44" t="s">
        <v>16</v>
      </c>
      <c r="E1" s="44" t="s">
        <v>17</v>
      </c>
    </row>
    <row r="2" spans="1:5" ht="18" customHeight="1" x14ac:dyDescent="0.25">
      <c r="A2" s="25" t="s">
        <v>15</v>
      </c>
      <c r="B2" s="26" t="s">
        <v>11</v>
      </c>
      <c r="C2" s="27" t="s">
        <v>12</v>
      </c>
      <c r="D2" s="44"/>
      <c r="E2" s="44"/>
    </row>
  </sheetData>
  <autoFilter ref="A2:E2" xr:uid="{F366A1CC-A2DD-4D38-9219-6B1DB88C1FB0}"/>
  <mergeCells count="3">
    <mergeCell ref="D1:D2"/>
    <mergeCell ref="E1:E2"/>
    <mergeCell ref="A1:C1"/>
  </mergeCells>
  <printOptions horizontalCentered="1" gridLines="1"/>
  <pageMargins left="0.5" right="0.5" top="1" bottom="0.75" header="0.5" footer="0.3"/>
  <pageSetup scale="88" fitToHeight="0" orientation="portrait" horizontalDpi="0" verticalDpi="0" r:id="rId1"/>
  <headerFooter>
    <oddHeader>&amp;L&amp;"-,Bold"&amp;14&amp;A</oddHeader>
    <oddFooter>&amp;LPrepared &amp;D&amp;RPage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48DFE-C59B-46CE-8286-E42AD0028AEB}">
  <sheetPr>
    <pageSetUpPr fitToPage="1"/>
  </sheetPr>
  <dimension ref="A1:F12"/>
  <sheetViews>
    <sheetView workbookViewId="0">
      <pane ySplit="1" topLeftCell="A2" activePane="bottomLeft" state="frozenSplit"/>
      <selection pane="bottomLeft" sqref="A1:A2"/>
    </sheetView>
  </sheetViews>
  <sheetFormatPr defaultRowHeight="15" x14ac:dyDescent="0.25"/>
  <cols>
    <col min="1" max="1" width="8.7109375" style="49" customWidth="1"/>
    <col min="2" max="2" width="31.7109375" style="47" customWidth="1"/>
    <col min="3" max="5" width="18.7109375" style="50" customWidth="1"/>
    <col min="6" max="6" width="8.7109375" style="51" customWidth="1"/>
  </cols>
  <sheetData>
    <row r="1" spans="1:6" s="48" customFormat="1" ht="18" customHeight="1" x14ac:dyDescent="0.25">
      <c r="A1" s="52" t="s">
        <v>32</v>
      </c>
      <c r="B1" s="53" t="s">
        <v>11</v>
      </c>
      <c r="C1" s="54" t="s">
        <v>33</v>
      </c>
      <c r="D1" s="54"/>
      <c r="E1" s="53" t="s">
        <v>36</v>
      </c>
      <c r="F1" s="53"/>
    </row>
    <row r="2" spans="1:6" s="48" customFormat="1" ht="36" customHeight="1" x14ac:dyDescent="0.25">
      <c r="A2" s="52"/>
      <c r="B2" s="53"/>
      <c r="C2" s="55" t="s">
        <v>34</v>
      </c>
      <c r="D2" s="55" t="s">
        <v>35</v>
      </c>
      <c r="E2" s="55" t="s">
        <v>12</v>
      </c>
      <c r="F2" s="56" t="s">
        <v>37</v>
      </c>
    </row>
    <row r="3" spans="1:6" x14ac:dyDescent="0.25">
      <c r="A3" s="49">
        <v>1</v>
      </c>
      <c r="B3" s="47" t="s">
        <v>38</v>
      </c>
      <c r="C3" s="50">
        <v>681581.46</v>
      </c>
      <c r="D3" s="50">
        <v>681581.46</v>
      </c>
      <c r="E3" s="50">
        <f>SUM(C3)-SUM(D3)</f>
        <v>0</v>
      </c>
      <c r="F3" s="51">
        <f>IF(E3&lt;&gt;"",IF(SUM(D3)&lt;&gt;0,E3/D3,IF(SUM(C3)&lt;&gt;0,"n/a",0)),"")</f>
        <v>0</v>
      </c>
    </row>
    <row r="4" spans="1:6" x14ac:dyDescent="0.25">
      <c r="A4" s="49">
        <v>2</v>
      </c>
      <c r="B4" s="47" t="s">
        <v>39</v>
      </c>
      <c r="C4" s="50">
        <v>740574.07</v>
      </c>
      <c r="D4" s="50">
        <v>740574.07</v>
      </c>
      <c r="E4" s="50">
        <f>SUM(C4)-SUM(D4)</f>
        <v>0</v>
      </c>
      <c r="F4" s="51">
        <f>IF(E4&lt;&gt;"",IF(SUM(D4)&lt;&gt;0,E4/D4,IF(SUM(C4)&lt;&gt;0,"n/a",0)),"")</f>
        <v>0</v>
      </c>
    </row>
    <row r="5" spans="1:6" x14ac:dyDescent="0.25">
      <c r="A5" s="49">
        <v>3</v>
      </c>
      <c r="B5" s="47" t="s">
        <v>40</v>
      </c>
      <c r="C5" s="50">
        <v>0</v>
      </c>
      <c r="D5" s="50">
        <v>0</v>
      </c>
      <c r="E5" s="50">
        <f>SUM(C5)-SUM(D5)</f>
        <v>0</v>
      </c>
      <c r="F5" s="51">
        <f>IF(E5&lt;&gt;"",IF(SUM(D5)&lt;&gt;0,E5/D5,IF(SUM(C5)&lt;&gt;0,"n/a",0)),"")</f>
        <v>0</v>
      </c>
    </row>
    <row r="6" spans="1:6" x14ac:dyDescent="0.25">
      <c r="A6" s="49">
        <v>4</v>
      </c>
      <c r="B6" s="47" t="s">
        <v>41</v>
      </c>
      <c r="C6" s="50">
        <v>86525.96</v>
      </c>
      <c r="D6" s="50">
        <v>86525.96</v>
      </c>
      <c r="E6" s="50">
        <f>SUM(C6)-SUM(D6)</f>
        <v>0</v>
      </c>
      <c r="F6" s="51">
        <f>IF(E6&lt;&gt;"",IF(SUM(D6)&lt;&gt;0,E6/D6,IF(SUM(C6)&lt;&gt;0,"n/a",0)),"")</f>
        <v>0</v>
      </c>
    </row>
    <row r="7" spans="1:6" x14ac:dyDescent="0.25">
      <c r="A7" s="49">
        <v>5</v>
      </c>
      <c r="B7" s="47" t="s">
        <v>42</v>
      </c>
      <c r="C7" s="50">
        <v>0</v>
      </c>
      <c r="D7" s="50">
        <v>0</v>
      </c>
      <c r="E7" s="50">
        <f>SUM(C7)-SUM(D7)</f>
        <v>0</v>
      </c>
      <c r="F7" s="51">
        <f>IF(E7&lt;&gt;"",IF(SUM(D7)&lt;&gt;0,E7/D7,IF(SUM(C7)&lt;&gt;0,"n/a",0)),"")</f>
        <v>0</v>
      </c>
    </row>
    <row r="8" spans="1:6" s="61" customFormat="1" ht="21" customHeight="1" x14ac:dyDescent="0.25">
      <c r="A8" s="57">
        <v>6</v>
      </c>
      <c r="B8" s="62" t="s">
        <v>43</v>
      </c>
      <c r="C8" s="58">
        <v>1508681.49</v>
      </c>
      <c r="D8" s="58">
        <v>1508681.49</v>
      </c>
      <c r="E8" s="59"/>
      <c r="F8" s="60" t="str">
        <f>IF(E8&lt;&gt;"",IF(SUM(D8)&lt;&gt;0,E8/D8,IF(SUM(C8)&lt;&gt;0,"n/a",0)),"")</f>
        <v/>
      </c>
    </row>
    <row r="9" spans="1:6" x14ac:dyDescent="0.25">
      <c r="A9" s="49">
        <v>7</v>
      </c>
      <c r="B9" s="47" t="s">
        <v>44</v>
      </c>
      <c r="C9" s="50">
        <v>105607.7</v>
      </c>
      <c r="D9" s="50">
        <v>105607.7</v>
      </c>
      <c r="E9" s="50">
        <f>SUM(C9)-SUM(D9)</f>
        <v>0</v>
      </c>
      <c r="F9" s="51">
        <f>IF(E9&lt;&gt;"",IF(SUM(D9)&lt;&gt;0,E9/D9,IF(SUM(C9)&lt;&gt;0,"n/a",0)),"")</f>
        <v>0</v>
      </c>
    </row>
    <row r="10" spans="1:6" s="61" customFormat="1" ht="21" customHeight="1" x14ac:dyDescent="0.25">
      <c r="A10" s="57">
        <v>8</v>
      </c>
      <c r="B10" s="62" t="s">
        <v>45</v>
      </c>
      <c r="C10" s="58">
        <v>1614289.19</v>
      </c>
      <c r="D10" s="58">
        <v>1614289.19</v>
      </c>
      <c r="E10" s="59"/>
      <c r="F10" s="60" t="str">
        <f>IF(E10&lt;&gt;"",IF(SUM(D10)&lt;&gt;0,E10/D10,IF(SUM(C10)&lt;&gt;0,"n/a",0)),"")</f>
        <v/>
      </c>
    </row>
    <row r="11" spans="1:6" x14ac:dyDescent="0.25">
      <c r="A11" s="49">
        <v>9</v>
      </c>
      <c r="B11" s="47" t="s">
        <v>46</v>
      </c>
      <c r="C11" s="50">
        <v>80714.460000000006</v>
      </c>
      <c r="D11" s="50">
        <v>80714.460000000006</v>
      </c>
      <c r="E11" s="50">
        <f>SUM(C11)-SUM(D11)</f>
        <v>0</v>
      </c>
      <c r="F11" s="51">
        <f>IF(E11&lt;&gt;"",IF(SUM(D11)&lt;&gt;0,E11/D11,IF(SUM(C11)&lt;&gt;0,"n/a",0)),"")</f>
        <v>0</v>
      </c>
    </row>
    <row r="12" spans="1:6" x14ac:dyDescent="0.25">
      <c r="A12" s="49">
        <v>10</v>
      </c>
      <c r="B12" s="47" t="s">
        <v>47</v>
      </c>
      <c r="C12" s="50">
        <v>25425.05</v>
      </c>
      <c r="D12" s="50">
        <v>25425.05</v>
      </c>
      <c r="E12" s="50">
        <f>SUM(C12)-SUM(D12)</f>
        <v>0</v>
      </c>
      <c r="F12" s="51">
        <f>IF(E12&lt;&gt;"",IF(SUM(D12)&lt;&gt;0,E12/D12,IF(SUM(C12)&lt;&gt;0,"n/a",0)),"")</f>
        <v>0</v>
      </c>
    </row>
  </sheetData>
  <autoFilter ref="A2:F2" xr:uid="{51C48DFE-C59B-46CE-8286-E42AD0028AEB}"/>
  <mergeCells count="4">
    <mergeCell ref="A1:A2"/>
    <mergeCell ref="B1:B2"/>
    <mergeCell ref="C1:D1"/>
    <mergeCell ref="E1:F1"/>
  </mergeCells>
  <conditionalFormatting sqref="E3:F12">
    <cfRule type="expression" dxfId="2" priority="1" stopIfTrue="1">
      <formula>ABS($F3)&gt;0.0001</formula>
    </cfRule>
    <cfRule type="expression" dxfId="1" priority="2" stopIfTrue="1">
      <formula>$F3="n/a"</formula>
    </cfRule>
    <cfRule type="expression" dxfId="0" priority="3" stopIfTrue="1">
      <formula>AND($E3&lt;&gt;"",$F3&lt;&gt;"n/a",ABS($F3)&lt;=0.001)</formula>
    </cfRule>
  </conditionalFormatting>
  <printOptions horizontalCentered="1" gridLines="1"/>
  <pageMargins left="0.5" right="0.5" top="0.75" bottom="0.5" header="0.3" footer="0.3"/>
  <pageSetup scale="90" fitToHeight="0" orientation="portrait" horizontalDpi="0" verticalDpi="0" r:id="rId1"/>
  <headerFooter>
    <oddHeader>&amp;L&amp;B&amp;14&amp;A</oddHead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EC0C7-8A2B-4B91-8C1E-2C633755DB21}">
  <sheetPr>
    <outlinePr summaryBelow="0"/>
    <pageSetUpPr fitToPage="1"/>
  </sheetPr>
  <dimension ref="A1:E35"/>
  <sheetViews>
    <sheetView showGridLines="0" workbookViewId="0">
      <pane ySplit="3" topLeftCell="A4" activePane="bottomLeft" state="frozenSplit"/>
      <selection pane="bottomLeft"/>
    </sheetView>
  </sheetViews>
  <sheetFormatPr defaultRowHeight="15" outlineLevelRow="1" x14ac:dyDescent="0.25"/>
  <cols>
    <col min="1" max="1" width="75.7109375" style="64" customWidth="1"/>
    <col min="2" max="2" width="16.7109375" style="65" customWidth="1"/>
    <col min="3" max="3" width="9.140625" style="4"/>
    <col min="4" max="4" width="14.7109375" style="66" customWidth="1"/>
    <col min="5" max="5" width="16.7109375" style="67" customWidth="1"/>
  </cols>
  <sheetData>
    <row r="1" spans="1:5" s="78" customFormat="1" ht="18" customHeight="1" x14ac:dyDescent="0.25">
      <c r="A1" s="79" t="s">
        <v>52</v>
      </c>
      <c r="B1" s="74">
        <v>14060</v>
      </c>
      <c r="C1" s="75" t="s">
        <v>53</v>
      </c>
      <c r="D1" s="76"/>
      <c r="E1" s="77"/>
    </row>
    <row r="3" spans="1:5" s="73" customFormat="1" x14ac:dyDescent="0.25">
      <c r="A3" s="68" t="s">
        <v>11</v>
      </c>
      <c r="B3" s="69" t="s">
        <v>49</v>
      </c>
      <c r="C3" s="70" t="s">
        <v>50</v>
      </c>
      <c r="D3" s="71" t="s">
        <v>51</v>
      </c>
      <c r="E3" s="72" t="s">
        <v>12</v>
      </c>
    </row>
    <row r="4" spans="1:5" s="83" customFormat="1" ht="18" customHeight="1" x14ac:dyDescent="0.25">
      <c r="A4" s="84" t="s">
        <v>54</v>
      </c>
      <c r="B4" s="80">
        <v>0</v>
      </c>
      <c r="C4" s="85"/>
      <c r="D4" s="81" t="str">
        <f>IF(AND(SUM(B4)&lt;&gt;0,TRIM(C4)&lt;&gt;""),E4/B4,"")</f>
        <v/>
      </c>
      <c r="E4" s="82">
        <f>SUM(E5:E15)</f>
        <v>167612.07799999998</v>
      </c>
    </row>
    <row r="5" spans="1:5" s="37" customFormat="1" outlineLevel="1" x14ac:dyDescent="0.25">
      <c r="A5" s="89" t="s">
        <v>55</v>
      </c>
      <c r="B5" s="86">
        <v>1055.2049999999999</v>
      </c>
      <c r="C5" s="90" t="s">
        <v>53</v>
      </c>
      <c r="D5" s="87">
        <f>IF(SUM(B5)&lt;&gt;0,E5/B5,"")</f>
        <v>17.199874905823989</v>
      </c>
      <c r="E5" s="88">
        <v>18149.394</v>
      </c>
    </row>
    <row r="6" spans="1:5" s="37" customFormat="1" outlineLevel="1" x14ac:dyDescent="0.25">
      <c r="A6" s="89" t="s">
        <v>56</v>
      </c>
      <c r="B6" s="86">
        <v>1170</v>
      </c>
      <c r="C6" s="90" t="s">
        <v>53</v>
      </c>
      <c r="D6" s="87">
        <f>IF(SUM(B6)&lt;&gt;0,E6/B6,"")</f>
        <v>11.641547008547009</v>
      </c>
      <c r="E6" s="88">
        <v>13620.61</v>
      </c>
    </row>
    <row r="7" spans="1:5" s="37" customFormat="1" outlineLevel="1" x14ac:dyDescent="0.25">
      <c r="A7" s="89" t="s">
        <v>57</v>
      </c>
      <c r="B7" s="86">
        <v>582</v>
      </c>
      <c r="C7" s="90" t="s">
        <v>53</v>
      </c>
      <c r="D7" s="87">
        <f>IF(SUM(B7)&lt;&gt;0,E7/B7,"")</f>
        <v>13.714286941580756</v>
      </c>
      <c r="E7" s="88">
        <v>7981.7150000000001</v>
      </c>
    </row>
    <row r="8" spans="1:5" s="37" customFormat="1" outlineLevel="1" x14ac:dyDescent="0.25">
      <c r="A8" s="89" t="s">
        <v>58</v>
      </c>
      <c r="B8" s="86">
        <v>99</v>
      </c>
      <c r="C8" s="90" t="s">
        <v>59</v>
      </c>
      <c r="D8" s="87">
        <f>IF(SUM(B8)&lt;&gt;0,E8/B8,"")</f>
        <v>10.924575757575756</v>
      </c>
      <c r="E8" s="88">
        <v>1081.5329999999999</v>
      </c>
    </row>
    <row r="9" spans="1:5" s="37" customFormat="1" outlineLevel="1" x14ac:dyDescent="0.25">
      <c r="A9" s="89" t="s">
        <v>60</v>
      </c>
      <c r="B9" s="86">
        <v>48</v>
      </c>
      <c r="C9" s="90" t="s">
        <v>59</v>
      </c>
      <c r="D9" s="87">
        <f>IF(SUM(B9)&lt;&gt;0,E9/B9,"")</f>
        <v>11.641583333333331</v>
      </c>
      <c r="E9" s="88">
        <v>558.79599999999994</v>
      </c>
    </row>
    <row r="10" spans="1:5" s="37" customFormat="1" outlineLevel="1" x14ac:dyDescent="0.25">
      <c r="A10" s="89" t="s">
        <v>61</v>
      </c>
      <c r="B10" s="86">
        <v>5850</v>
      </c>
      <c r="C10" s="90" t="s">
        <v>53</v>
      </c>
      <c r="D10" s="87">
        <f>IF(SUM(B10)&lt;&gt;0,E10/B10,"")</f>
        <v>12.097691623931624</v>
      </c>
      <c r="E10" s="88">
        <v>70771.495999999999</v>
      </c>
    </row>
    <row r="11" spans="1:5" s="37" customFormat="1" outlineLevel="1" x14ac:dyDescent="0.25">
      <c r="A11" s="89" t="s">
        <v>62</v>
      </c>
      <c r="B11" s="86">
        <v>585</v>
      </c>
      <c r="C11" s="90" t="s">
        <v>59</v>
      </c>
      <c r="D11" s="87">
        <f>IF(SUM(B11)&lt;&gt;0,E11/B11,"")</f>
        <v>6.3261299145299148</v>
      </c>
      <c r="E11" s="88">
        <v>3700.7860000000001</v>
      </c>
    </row>
    <row r="12" spans="1:5" s="37" customFormat="1" outlineLevel="1" x14ac:dyDescent="0.25">
      <c r="A12" s="89" t="s">
        <v>63</v>
      </c>
      <c r="B12" s="86">
        <v>444.63600000000002</v>
      </c>
      <c r="C12" s="90" t="s">
        <v>59</v>
      </c>
      <c r="D12" s="87">
        <f>IF(SUM(B12)&lt;&gt;0,E12/B12,"")</f>
        <v>3.0878336436995655</v>
      </c>
      <c r="E12" s="88">
        <v>1372.962</v>
      </c>
    </row>
    <row r="13" spans="1:5" s="37" customFormat="1" outlineLevel="1" x14ac:dyDescent="0.25">
      <c r="A13" s="89" t="s">
        <v>64</v>
      </c>
      <c r="B13" s="86">
        <v>550</v>
      </c>
      <c r="C13" s="90" t="s">
        <v>59</v>
      </c>
      <c r="D13" s="87">
        <f>IF(SUM(B13)&lt;&gt;0,E13/B13,"")</f>
        <v>4.29772</v>
      </c>
      <c r="E13" s="88">
        <v>2363.7460000000001</v>
      </c>
    </row>
    <row r="14" spans="1:5" s="37" customFormat="1" outlineLevel="1" x14ac:dyDescent="0.25">
      <c r="A14" s="89" t="s">
        <v>65</v>
      </c>
      <c r="B14" s="86">
        <v>13673</v>
      </c>
      <c r="C14" s="90" t="s">
        <v>53</v>
      </c>
      <c r="D14" s="87">
        <f>IF(SUM(B14)&lt;&gt;0,E14/B14,"")</f>
        <v>0.37298354421121921</v>
      </c>
      <c r="E14" s="88">
        <v>5099.8040000000001</v>
      </c>
    </row>
    <row r="15" spans="1:5" s="37" customFormat="1" outlineLevel="1" x14ac:dyDescent="0.25">
      <c r="A15" s="89" t="s">
        <v>66</v>
      </c>
      <c r="B15" s="86">
        <v>258.11200000000002</v>
      </c>
      <c r="C15" s="90" t="s">
        <v>67</v>
      </c>
      <c r="D15" s="87">
        <f>IF(SUM(B15)&lt;&gt;0,E15/B15,"")</f>
        <v>166.25044941730721</v>
      </c>
      <c r="E15" s="88">
        <v>42911.236000000004</v>
      </c>
    </row>
    <row r="16" spans="1:5" s="83" customFormat="1" ht="18" customHeight="1" x14ac:dyDescent="0.25">
      <c r="A16" s="84" t="s">
        <v>68</v>
      </c>
      <c r="B16" s="80">
        <v>0</v>
      </c>
      <c r="C16" s="85"/>
      <c r="D16" s="81" t="str">
        <f>IF(AND(SUM(B16)&lt;&gt;0,TRIM(C16)&lt;&gt;""),E16/B16,"")</f>
        <v/>
      </c>
      <c r="E16" s="82">
        <f>SUM(E17:E22)</f>
        <v>39386.19</v>
      </c>
    </row>
    <row r="17" spans="1:5" s="37" customFormat="1" outlineLevel="1" x14ac:dyDescent="0.25">
      <c r="A17" s="89" t="s">
        <v>69</v>
      </c>
      <c r="B17" s="86">
        <v>0.86</v>
      </c>
      <c r="C17" s="90" t="s">
        <v>70</v>
      </c>
      <c r="D17" s="87">
        <f>IF(SUM(B17)&lt;&gt;0,E17/B17,"")</f>
        <v>3721.420930232558</v>
      </c>
      <c r="E17" s="88">
        <v>3200.422</v>
      </c>
    </row>
    <row r="18" spans="1:5" s="37" customFormat="1" outlineLevel="1" x14ac:dyDescent="0.25">
      <c r="A18" s="89" t="s">
        <v>71</v>
      </c>
      <c r="B18" s="86">
        <v>0.27200000000000002</v>
      </c>
      <c r="C18" s="90" t="s">
        <v>70</v>
      </c>
      <c r="D18" s="87">
        <f>IF(SUM(B18)&lt;&gt;0,E18/B18,"")</f>
        <v>5304.6948529411757</v>
      </c>
      <c r="E18" s="88">
        <v>1442.877</v>
      </c>
    </row>
    <row r="19" spans="1:5" s="37" customFormat="1" outlineLevel="1" x14ac:dyDescent="0.25">
      <c r="A19" s="89" t="s">
        <v>72</v>
      </c>
      <c r="B19" s="86">
        <v>0.38300000000000001</v>
      </c>
      <c r="C19" s="90" t="s">
        <v>70</v>
      </c>
      <c r="D19" s="87">
        <f>IF(SUM(B19)&lt;&gt;0,E19/B19,"")</f>
        <v>4344.4464751958221</v>
      </c>
      <c r="E19" s="88">
        <v>1663.923</v>
      </c>
    </row>
    <row r="20" spans="1:5" s="37" customFormat="1" outlineLevel="1" x14ac:dyDescent="0.25">
      <c r="A20" s="89" t="s">
        <v>73</v>
      </c>
      <c r="B20" s="86">
        <v>1.2350000000000001</v>
      </c>
      <c r="C20" s="90" t="s">
        <v>70</v>
      </c>
      <c r="D20" s="87">
        <f>IF(SUM(B20)&lt;&gt;0,E20/B20,"")</f>
        <v>3985.3149797570845</v>
      </c>
      <c r="E20" s="88">
        <v>4921.8639999999996</v>
      </c>
    </row>
    <row r="21" spans="1:5" s="37" customFormat="1" outlineLevel="1" x14ac:dyDescent="0.25">
      <c r="A21" s="89" t="s">
        <v>74</v>
      </c>
      <c r="B21" s="86">
        <v>0.98599999999999999</v>
      </c>
      <c r="C21" s="90" t="s">
        <v>70</v>
      </c>
      <c r="D21" s="87">
        <f>IF(SUM(B21)&lt;&gt;0,E21/B21,"")</f>
        <v>3464.8438133874242</v>
      </c>
      <c r="E21" s="88">
        <v>3416.3360000000002</v>
      </c>
    </row>
    <row r="22" spans="1:5" s="37" customFormat="1" outlineLevel="1" x14ac:dyDescent="0.25">
      <c r="A22" s="89" t="s">
        <v>75</v>
      </c>
      <c r="B22" s="86">
        <v>6.2080000000000002</v>
      </c>
      <c r="C22" s="90" t="s">
        <v>70</v>
      </c>
      <c r="D22" s="87">
        <f>IF(SUM(B22)&lt;&gt;0,E22/B22,"")</f>
        <v>3985.3041237113403</v>
      </c>
      <c r="E22" s="88">
        <v>24740.768</v>
      </c>
    </row>
    <row r="23" spans="1:5" s="83" customFormat="1" ht="18" customHeight="1" x14ac:dyDescent="0.25">
      <c r="A23" s="84" t="s">
        <v>76</v>
      </c>
      <c r="B23" s="80">
        <v>0</v>
      </c>
      <c r="C23" s="85"/>
      <c r="D23" s="81" t="str">
        <f>IF(AND(SUM(B23)&lt;&gt;0,TRIM(C23)&lt;&gt;""),E23/B23,"")</f>
        <v/>
      </c>
      <c r="E23" s="82">
        <f>SUM(E24:E31)</f>
        <v>111988.22499999998</v>
      </c>
    </row>
    <row r="24" spans="1:5" s="37" customFormat="1" outlineLevel="1" x14ac:dyDescent="0.25">
      <c r="A24" s="89" t="s">
        <v>77</v>
      </c>
      <c r="B24" s="86">
        <v>22.614000000000001</v>
      </c>
      <c r="C24" s="90" t="s">
        <v>67</v>
      </c>
      <c r="D24" s="87">
        <f>IF(SUM(B24)&lt;&gt;0,E24/B24,"")</f>
        <v>306.89166003360742</v>
      </c>
      <c r="E24" s="88">
        <v>6940.0479999999989</v>
      </c>
    </row>
    <row r="25" spans="1:5" s="37" customFormat="1" outlineLevel="1" x14ac:dyDescent="0.25">
      <c r="A25" s="89" t="s">
        <v>78</v>
      </c>
      <c r="B25" s="86">
        <v>28.888999999999999</v>
      </c>
      <c r="C25" s="90" t="s">
        <v>67</v>
      </c>
      <c r="D25" s="87">
        <f>IF(SUM(B25)&lt;&gt;0,E25/B25,"")</f>
        <v>195.86164283983521</v>
      </c>
      <c r="E25" s="88">
        <v>5658.2469999999994</v>
      </c>
    </row>
    <row r="26" spans="1:5" s="37" customFormat="1" outlineLevel="1" x14ac:dyDescent="0.25">
      <c r="A26" s="89" t="s">
        <v>79</v>
      </c>
      <c r="B26" s="86">
        <v>27.332999999999998</v>
      </c>
      <c r="C26" s="90" t="s">
        <v>67</v>
      </c>
      <c r="D26" s="87">
        <f>IF(SUM(B26)&lt;&gt;0,E26/B26,"")</f>
        <v>195.8612666008122</v>
      </c>
      <c r="E26" s="88">
        <v>5353.4759999999997</v>
      </c>
    </row>
    <row r="27" spans="1:5" s="37" customFormat="1" outlineLevel="1" x14ac:dyDescent="0.25">
      <c r="A27" s="89" t="s">
        <v>80</v>
      </c>
      <c r="B27" s="86">
        <v>259.89</v>
      </c>
      <c r="C27" s="90" t="s">
        <v>67</v>
      </c>
      <c r="D27" s="87">
        <f>IF(SUM(B27)&lt;&gt;0,E27/B27,"")</f>
        <v>198.21198968794491</v>
      </c>
      <c r="E27" s="88">
        <v>51513.313999999998</v>
      </c>
    </row>
    <row r="28" spans="1:5" s="37" customFormat="1" outlineLevel="1" x14ac:dyDescent="0.25">
      <c r="A28" s="89" t="s">
        <v>81</v>
      </c>
      <c r="B28" s="86">
        <v>72.221999999999994</v>
      </c>
      <c r="C28" s="90" t="s">
        <v>67</v>
      </c>
      <c r="D28" s="87">
        <f>IF(SUM(B28)&lt;&gt;0,E28/B28,"")</f>
        <v>190.68828057932487</v>
      </c>
      <c r="E28" s="88">
        <v>13771.888999999999</v>
      </c>
    </row>
    <row r="29" spans="1:5" s="37" customFormat="1" outlineLevel="1" x14ac:dyDescent="0.25">
      <c r="A29" s="89" t="s">
        <v>82</v>
      </c>
      <c r="B29" s="86">
        <v>13938</v>
      </c>
      <c r="C29" s="90" t="s">
        <v>53</v>
      </c>
      <c r="D29" s="87">
        <f>IF(SUM(B29)&lt;&gt;0,E29/B29,"")</f>
        <v>1.3579546563351987</v>
      </c>
      <c r="E29" s="88">
        <v>18927.171999999999</v>
      </c>
    </row>
    <row r="30" spans="1:5" s="37" customFormat="1" outlineLevel="1" x14ac:dyDescent="0.25">
      <c r="A30" s="89" t="s">
        <v>83</v>
      </c>
      <c r="B30" s="86">
        <v>2925</v>
      </c>
      <c r="C30" s="90" t="s">
        <v>53</v>
      </c>
      <c r="D30" s="87">
        <f>IF(SUM(B30)&lt;&gt;0,E30/B30,"")</f>
        <v>2.1727282051282049</v>
      </c>
      <c r="E30" s="88">
        <v>6355.23</v>
      </c>
    </row>
    <row r="31" spans="1:5" s="37" customFormat="1" outlineLevel="1" x14ac:dyDescent="0.25">
      <c r="A31" s="89" t="s">
        <v>84</v>
      </c>
      <c r="B31" s="86">
        <v>13938</v>
      </c>
      <c r="C31" s="90" t="s">
        <v>53</v>
      </c>
      <c r="D31" s="87">
        <f>IF(SUM(B31)&lt;&gt;0,E31/B31,"")</f>
        <v>0.24887709857942317</v>
      </c>
      <c r="E31" s="88">
        <v>3468.8490000000002</v>
      </c>
    </row>
    <row r="32" spans="1:5" s="83" customFormat="1" ht="18" customHeight="1" x14ac:dyDescent="0.25">
      <c r="A32" s="84" t="s">
        <v>85</v>
      </c>
      <c r="B32" s="80">
        <v>0</v>
      </c>
      <c r="C32" s="85"/>
      <c r="D32" s="81" t="str">
        <f>IF(AND(SUM(B32)&lt;&gt;0,TRIM(C32)&lt;&gt;""),E32/B32,"")</f>
        <v/>
      </c>
      <c r="E32" s="82">
        <f>SUM(E33:E33)</f>
        <v>5092.4960000000001</v>
      </c>
    </row>
    <row r="33" spans="1:5" s="37" customFormat="1" outlineLevel="1" x14ac:dyDescent="0.25">
      <c r="A33" s="89" t="s">
        <v>86</v>
      </c>
      <c r="B33" s="86">
        <v>126.333</v>
      </c>
      <c r="C33" s="90" t="s">
        <v>53</v>
      </c>
      <c r="D33" s="87">
        <f>IF(SUM(B33)&lt;&gt;0,E33/B33,"")</f>
        <v>40.310101082060903</v>
      </c>
      <c r="E33" s="88">
        <v>5092.4960000000001</v>
      </c>
    </row>
    <row r="34" spans="1:5" s="83" customFormat="1" ht="18" customHeight="1" x14ac:dyDescent="0.25">
      <c r="A34" s="84" t="s">
        <v>87</v>
      </c>
      <c r="B34" s="80">
        <v>0</v>
      </c>
      <c r="C34" s="85"/>
      <c r="D34" s="81" t="str">
        <f>IF(AND(SUM(B34)&lt;&gt;0,TRIM(C34)&lt;&gt;""),E34/B34,"")</f>
        <v/>
      </c>
      <c r="E34" s="82">
        <f>SUM(E35:E35)</f>
        <v>4662.6610000000001</v>
      </c>
    </row>
    <row r="35" spans="1:5" s="37" customFormat="1" outlineLevel="1" x14ac:dyDescent="0.25">
      <c r="A35" s="89" t="s">
        <v>88</v>
      </c>
      <c r="B35" s="86">
        <v>2475</v>
      </c>
      <c r="C35" s="90" t="s">
        <v>53</v>
      </c>
      <c r="D35" s="87">
        <f>IF(SUM(B35)&lt;&gt;0,E35/B35,"")</f>
        <v>1.8839034343434344</v>
      </c>
      <c r="E35" s="88">
        <v>4662.6610000000001</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F279-0810-4202-B9D4-2C9FBD22FC2E}">
  <sheetPr>
    <outlinePr summaryBelow="0"/>
    <pageSetUpPr fitToPage="1"/>
  </sheetPr>
  <dimension ref="A1:E40"/>
  <sheetViews>
    <sheetView showGridLines="0" workbookViewId="0">
      <pane ySplit="3" topLeftCell="A4" activePane="bottomLeft" state="frozenSplit"/>
      <selection pane="bottomLeft"/>
    </sheetView>
  </sheetViews>
  <sheetFormatPr defaultRowHeight="15" outlineLevelRow="1" x14ac:dyDescent="0.25"/>
  <cols>
    <col min="1" max="1" width="75.7109375" style="64" customWidth="1"/>
    <col min="2" max="2" width="16.7109375" style="65" customWidth="1"/>
    <col min="3" max="3" width="9.140625" style="4"/>
    <col min="4" max="4" width="14.7109375" style="66" customWidth="1"/>
    <col min="5" max="5" width="16.7109375" style="67" customWidth="1"/>
  </cols>
  <sheetData>
    <row r="1" spans="1:5" s="78" customFormat="1" ht="18" customHeight="1" x14ac:dyDescent="0.25">
      <c r="A1" s="79" t="s">
        <v>89</v>
      </c>
      <c r="B1" s="74">
        <v>17500</v>
      </c>
      <c r="C1" s="75" t="s">
        <v>90</v>
      </c>
      <c r="D1" s="76"/>
      <c r="E1" s="77"/>
    </row>
    <row r="3" spans="1:5" s="73" customFormat="1" x14ac:dyDescent="0.25">
      <c r="A3" s="68" t="s">
        <v>11</v>
      </c>
      <c r="B3" s="69" t="s">
        <v>49</v>
      </c>
      <c r="C3" s="70" t="s">
        <v>50</v>
      </c>
      <c r="D3" s="71" t="s">
        <v>51</v>
      </c>
      <c r="E3" s="72" t="s">
        <v>12</v>
      </c>
    </row>
    <row r="4" spans="1:5" s="83" customFormat="1" ht="18" customHeight="1" x14ac:dyDescent="0.25">
      <c r="A4" s="84" t="s">
        <v>68</v>
      </c>
      <c r="B4" s="80">
        <v>0</v>
      </c>
      <c r="C4" s="85"/>
      <c r="D4" s="81" t="str">
        <f>IF(AND(SUM(B4)&lt;&gt;0,TRIM(C4)&lt;&gt;""),E4/B4,"")</f>
        <v/>
      </c>
      <c r="E4" s="82">
        <f>SUM(E5:E5)</f>
        <v>2444.4139999999998</v>
      </c>
    </row>
    <row r="5" spans="1:5" s="37" customFormat="1" outlineLevel="1" x14ac:dyDescent="0.25">
      <c r="A5" s="89" t="s">
        <v>91</v>
      </c>
      <c r="B5" s="86">
        <v>3125</v>
      </c>
      <c r="C5" s="90" t="s">
        <v>53</v>
      </c>
      <c r="D5" s="87">
        <f>IF(SUM(B5)&lt;&gt;0,E5/B5,"")</f>
        <v>0.78221247999999988</v>
      </c>
      <c r="E5" s="88">
        <v>2444.4139999999998</v>
      </c>
    </row>
    <row r="6" spans="1:5" s="83" customFormat="1" ht="18" customHeight="1" x14ac:dyDescent="0.25">
      <c r="A6" s="84" t="s">
        <v>76</v>
      </c>
      <c r="B6" s="80">
        <v>0</v>
      </c>
      <c r="C6" s="85"/>
      <c r="D6" s="81" t="str">
        <f>IF(AND(SUM(B6)&lt;&gt;0,TRIM(C6)&lt;&gt;""),E6/B6,"")</f>
        <v/>
      </c>
      <c r="E6" s="82">
        <f>SUM(E7:E9)</f>
        <v>14351.427</v>
      </c>
    </row>
    <row r="7" spans="1:5" s="37" customFormat="1" outlineLevel="1" x14ac:dyDescent="0.25">
      <c r="A7" s="89" t="s">
        <v>92</v>
      </c>
      <c r="B7" s="86">
        <v>40.991999999999997</v>
      </c>
      <c r="C7" s="90" t="s">
        <v>67</v>
      </c>
      <c r="D7" s="87">
        <f>IF(SUM(B7)&lt;&gt;0,E7/B7,"")</f>
        <v>227.60731362217018</v>
      </c>
      <c r="E7" s="88">
        <v>9330.0789999999997</v>
      </c>
    </row>
    <row r="8" spans="1:5" s="37" customFormat="1" outlineLevel="1" x14ac:dyDescent="0.25">
      <c r="A8" s="89" t="s">
        <v>82</v>
      </c>
      <c r="B8" s="86">
        <v>3125</v>
      </c>
      <c r="C8" s="90" t="s">
        <v>53</v>
      </c>
      <c r="D8" s="87">
        <f>IF(SUM(B8)&lt;&gt;0,E8/B8,"")</f>
        <v>1.3579535999999999</v>
      </c>
      <c r="E8" s="88">
        <v>4243.6049999999996</v>
      </c>
    </row>
    <row r="9" spans="1:5" s="37" customFormat="1" outlineLevel="1" x14ac:dyDescent="0.25">
      <c r="A9" s="89" t="s">
        <v>84</v>
      </c>
      <c r="B9" s="86">
        <v>3125</v>
      </c>
      <c r="C9" s="90" t="s">
        <v>53</v>
      </c>
      <c r="D9" s="87">
        <f>IF(SUM(B9)&lt;&gt;0,E9/B9,"")</f>
        <v>0.24887776</v>
      </c>
      <c r="E9" s="88">
        <v>777.74300000000005</v>
      </c>
    </row>
    <row r="10" spans="1:5" s="83" customFormat="1" ht="18" customHeight="1" x14ac:dyDescent="0.25">
      <c r="A10" s="84" t="s">
        <v>93</v>
      </c>
      <c r="B10" s="80">
        <v>0</v>
      </c>
      <c r="C10" s="85"/>
      <c r="D10" s="81" t="str">
        <f>IF(AND(SUM(B10)&lt;&gt;0,TRIM(C10)&lt;&gt;""),E10/B10,"")</f>
        <v/>
      </c>
      <c r="E10" s="82">
        <f>SUM(E11:E12)</f>
        <v>17420.227999999999</v>
      </c>
    </row>
    <row r="11" spans="1:5" s="37" customFormat="1" outlineLevel="1" x14ac:dyDescent="0.25">
      <c r="A11" s="89" t="s">
        <v>94</v>
      </c>
      <c r="B11" s="86">
        <v>1.8480000000000001</v>
      </c>
      <c r="C11" s="90" t="s">
        <v>70</v>
      </c>
      <c r="D11" s="87">
        <f>IF(SUM(B11)&lt;&gt;0,E11/B11,"")</f>
        <v>4793.4908008658003</v>
      </c>
      <c r="E11" s="88">
        <v>8858.3709999999992</v>
      </c>
    </row>
    <row r="12" spans="1:5" s="37" customFormat="1" outlineLevel="1" x14ac:dyDescent="0.25">
      <c r="A12" s="89" t="s">
        <v>95</v>
      </c>
      <c r="B12" s="86">
        <v>1.4119999999999999</v>
      </c>
      <c r="C12" s="90" t="s">
        <v>70</v>
      </c>
      <c r="D12" s="87">
        <f>IF(SUM(B12)&lt;&gt;0,E12/B12,"")</f>
        <v>6063.6381019830033</v>
      </c>
      <c r="E12" s="88">
        <v>8561.857</v>
      </c>
    </row>
    <row r="13" spans="1:5" s="83" customFormat="1" ht="18" customHeight="1" x14ac:dyDescent="0.25">
      <c r="A13" s="84" t="s">
        <v>96</v>
      </c>
      <c r="B13" s="80">
        <v>0</v>
      </c>
      <c r="C13" s="85"/>
      <c r="D13" s="81" t="str">
        <f>IF(AND(SUM(B13)&lt;&gt;0,TRIM(C13)&lt;&gt;""),E13/B13,"")</f>
        <v/>
      </c>
      <c r="E13" s="82">
        <f>SUM(E14:E14)</f>
        <v>31551.191999999995</v>
      </c>
    </row>
    <row r="14" spans="1:5" s="37" customFormat="1" outlineLevel="1" x14ac:dyDescent="0.25">
      <c r="A14" s="89" t="s">
        <v>97</v>
      </c>
      <c r="B14" s="86">
        <v>9.7620000000000005</v>
      </c>
      <c r="C14" s="90" t="s">
        <v>70</v>
      </c>
      <c r="D14" s="87">
        <f>IF(SUM(B14)&lt;&gt;0,E14/B14,"")</f>
        <v>3232.0417947141973</v>
      </c>
      <c r="E14" s="88">
        <v>31551.191999999995</v>
      </c>
    </row>
    <row r="15" spans="1:5" s="83" customFormat="1" ht="18" customHeight="1" x14ac:dyDescent="0.25">
      <c r="A15" s="84" t="s">
        <v>98</v>
      </c>
      <c r="B15" s="80">
        <v>0</v>
      </c>
      <c r="C15" s="85"/>
      <c r="D15" s="81" t="str">
        <f>IF(AND(SUM(B15)&lt;&gt;0,TRIM(C15)&lt;&gt;""),E15/B15,"")</f>
        <v/>
      </c>
      <c r="E15" s="82">
        <f>SUM(E16:E16)</f>
        <v>17365.858</v>
      </c>
    </row>
    <row r="16" spans="1:5" s="37" customFormat="1" outlineLevel="1" x14ac:dyDescent="0.25">
      <c r="A16" s="89" t="s">
        <v>99</v>
      </c>
      <c r="B16" s="86">
        <v>3125</v>
      </c>
      <c r="C16" s="90" t="s">
        <v>53</v>
      </c>
      <c r="D16" s="87">
        <f>IF(SUM(B16)&lt;&gt;0,E16/B16,"")</f>
        <v>5.5570745600000002</v>
      </c>
      <c r="E16" s="88">
        <v>17365.858</v>
      </c>
    </row>
    <row r="17" spans="1:5" s="83" customFormat="1" ht="18" customHeight="1" x14ac:dyDescent="0.25">
      <c r="A17" s="84" t="s">
        <v>100</v>
      </c>
      <c r="B17" s="80">
        <v>0</v>
      </c>
      <c r="C17" s="85"/>
      <c r="D17" s="81" t="str">
        <f>IF(AND(SUM(B17)&lt;&gt;0,TRIM(C17)&lt;&gt;""),E17/B17,"")</f>
        <v/>
      </c>
      <c r="E17" s="82">
        <f>SUM(E18:E21)</f>
        <v>28912.644</v>
      </c>
    </row>
    <row r="18" spans="1:5" s="37" customFormat="1" outlineLevel="1" x14ac:dyDescent="0.25">
      <c r="A18" s="89" t="s">
        <v>101</v>
      </c>
      <c r="B18" s="86">
        <v>21</v>
      </c>
      <c r="C18" s="90" t="s">
        <v>102</v>
      </c>
      <c r="D18" s="87">
        <f>IF(SUM(B18)&lt;&gt;0,E18/B18,"")</f>
        <v>471.61014285714288</v>
      </c>
      <c r="E18" s="88">
        <v>9903.8130000000001</v>
      </c>
    </row>
    <row r="19" spans="1:5" s="37" customFormat="1" outlineLevel="1" x14ac:dyDescent="0.25">
      <c r="A19" s="89" t="s">
        <v>103</v>
      </c>
      <c r="B19" s="86">
        <v>41</v>
      </c>
      <c r="C19" s="90" t="s">
        <v>53</v>
      </c>
      <c r="D19" s="87">
        <f>IF(SUM(B19)&lt;&gt;0,E19/B19,"")</f>
        <v>148.87551219512196</v>
      </c>
      <c r="E19" s="88">
        <v>6103.8959999999997</v>
      </c>
    </row>
    <row r="20" spans="1:5" s="37" customFormat="1" outlineLevel="1" x14ac:dyDescent="0.25">
      <c r="A20" s="89" t="s">
        <v>104</v>
      </c>
      <c r="B20" s="86">
        <v>120</v>
      </c>
      <c r="C20" s="90" t="s">
        <v>59</v>
      </c>
      <c r="D20" s="87">
        <f>IF(SUM(B20)&lt;&gt;0,E20/B20,"")</f>
        <v>92.998216666666664</v>
      </c>
      <c r="E20" s="88">
        <v>11159.786</v>
      </c>
    </row>
    <row r="21" spans="1:5" s="37" customFormat="1" outlineLevel="1" x14ac:dyDescent="0.25">
      <c r="A21" s="89" t="s">
        <v>105</v>
      </c>
      <c r="B21" s="86">
        <v>35</v>
      </c>
      <c r="C21" s="90" t="s">
        <v>59</v>
      </c>
      <c r="D21" s="87">
        <f>IF(SUM(B21)&lt;&gt;0,E21/B21,"")</f>
        <v>49.861400000000003</v>
      </c>
      <c r="E21" s="88">
        <v>1745.1490000000001</v>
      </c>
    </row>
    <row r="22" spans="1:5" s="83" customFormat="1" ht="18" customHeight="1" x14ac:dyDescent="0.25">
      <c r="A22" s="84" t="s">
        <v>106</v>
      </c>
      <c r="B22" s="80">
        <v>0</v>
      </c>
      <c r="C22" s="85"/>
      <c r="D22" s="81" t="str">
        <f>IF(AND(SUM(B22)&lt;&gt;0,TRIM(C22)&lt;&gt;""),E22/B22,"")</f>
        <v/>
      </c>
      <c r="E22" s="82">
        <f>SUM(E23:E25)</f>
        <v>11017.150000000001</v>
      </c>
    </row>
    <row r="23" spans="1:5" s="37" customFormat="1" outlineLevel="1" x14ac:dyDescent="0.25">
      <c r="A23" s="89" t="s">
        <v>107</v>
      </c>
      <c r="B23" s="86">
        <v>387.27300000000002</v>
      </c>
      <c r="C23" s="90" t="s">
        <v>53</v>
      </c>
      <c r="D23" s="87">
        <f>IF(SUM(B23)&lt;&gt;0,E23/B23,"")</f>
        <v>3.8546761586787617</v>
      </c>
      <c r="E23" s="88">
        <v>1492.8120000000001</v>
      </c>
    </row>
    <row r="24" spans="1:5" s="37" customFormat="1" outlineLevel="1" x14ac:dyDescent="0.25">
      <c r="A24" s="89" t="s">
        <v>108</v>
      </c>
      <c r="B24" s="86">
        <v>120.88500000000001</v>
      </c>
      <c r="C24" s="90" t="s">
        <v>53</v>
      </c>
      <c r="D24" s="87">
        <f>IF(SUM(B24)&lt;&gt;0,E24/B24,"")</f>
        <v>3.5935475865491995</v>
      </c>
      <c r="E24" s="88">
        <v>434.40600000000001</v>
      </c>
    </row>
    <row r="25" spans="1:5" s="37" customFormat="1" outlineLevel="1" x14ac:dyDescent="0.25">
      <c r="A25" s="89" t="s">
        <v>109</v>
      </c>
      <c r="B25" s="86">
        <v>3125</v>
      </c>
      <c r="C25" s="90" t="s">
        <v>53</v>
      </c>
      <c r="D25" s="87">
        <f>IF(SUM(B25)&lt;&gt;0,E25/B25,"")</f>
        <v>2.9087782400000002</v>
      </c>
      <c r="E25" s="88">
        <v>9089.9320000000007</v>
      </c>
    </row>
    <row r="26" spans="1:5" s="83" customFormat="1" ht="18" customHeight="1" x14ac:dyDescent="0.25">
      <c r="A26" s="84" t="s">
        <v>110</v>
      </c>
      <c r="B26" s="80">
        <v>0</v>
      </c>
      <c r="C26" s="85"/>
      <c r="D26" s="81" t="str">
        <f>IF(AND(SUM(B26)&lt;&gt;0,TRIM(C26)&lt;&gt;""),E26/B26,"")</f>
        <v/>
      </c>
      <c r="E26" s="82">
        <f>SUM(E27:E29)</f>
        <v>7205.7610000000004</v>
      </c>
    </row>
    <row r="27" spans="1:5" s="37" customFormat="1" outlineLevel="1" x14ac:dyDescent="0.25">
      <c r="A27" s="89" t="s">
        <v>111</v>
      </c>
      <c r="B27" s="86">
        <v>5</v>
      </c>
      <c r="C27" s="90" t="s">
        <v>102</v>
      </c>
      <c r="D27" s="87">
        <f>IF(SUM(B27)&lt;&gt;0,E27/B27,"")</f>
        <v>373.76420000000002</v>
      </c>
      <c r="E27" s="88">
        <v>1868.8210000000001</v>
      </c>
    </row>
    <row r="28" spans="1:5" s="37" customFormat="1" outlineLevel="1" x14ac:dyDescent="0.25">
      <c r="A28" s="89" t="s">
        <v>112</v>
      </c>
      <c r="B28" s="86">
        <v>1</v>
      </c>
      <c r="C28" s="90" t="s">
        <v>102</v>
      </c>
      <c r="D28" s="87">
        <f>IF(SUM(B28)&lt;&gt;0,E28/B28,"")</f>
        <v>496.452</v>
      </c>
      <c r="E28" s="88">
        <v>496.452</v>
      </c>
    </row>
    <row r="29" spans="1:5" s="37" customFormat="1" outlineLevel="1" x14ac:dyDescent="0.25">
      <c r="A29" s="89" t="s">
        <v>113</v>
      </c>
      <c r="B29" s="86">
        <v>7</v>
      </c>
      <c r="C29" s="90" t="s">
        <v>102</v>
      </c>
      <c r="D29" s="87">
        <f>IF(SUM(B29)&lt;&gt;0,E29/B29,"")</f>
        <v>691.49828571428577</v>
      </c>
      <c r="E29" s="88">
        <v>4840.4880000000003</v>
      </c>
    </row>
    <row r="30" spans="1:5" s="83" customFormat="1" ht="18" customHeight="1" x14ac:dyDescent="0.25">
      <c r="A30" s="84" t="s">
        <v>114</v>
      </c>
      <c r="B30" s="80">
        <v>0</v>
      </c>
      <c r="C30" s="85"/>
      <c r="D30" s="81" t="str">
        <f>IF(AND(SUM(B30)&lt;&gt;0,TRIM(C30)&lt;&gt;""),E30/B30,"")</f>
        <v/>
      </c>
      <c r="E30" s="82">
        <f>SUM(E31:E31)</f>
        <v>10083.578</v>
      </c>
    </row>
    <row r="31" spans="1:5" s="37" customFormat="1" outlineLevel="1" x14ac:dyDescent="0.25">
      <c r="A31" s="89" t="s">
        <v>115</v>
      </c>
      <c r="B31" s="86">
        <v>3</v>
      </c>
      <c r="C31" s="90" t="s">
        <v>102</v>
      </c>
      <c r="D31" s="87">
        <f>IF(SUM(B31)&lt;&gt;0,E31/B31,"")</f>
        <v>3361.1926666666664</v>
      </c>
      <c r="E31" s="88">
        <v>10083.578</v>
      </c>
    </row>
    <row r="32" spans="1:5" s="83" customFormat="1" ht="18" customHeight="1" x14ac:dyDescent="0.25">
      <c r="A32" s="84" t="s">
        <v>116</v>
      </c>
      <c r="B32" s="80">
        <v>0</v>
      </c>
      <c r="C32" s="85"/>
      <c r="D32" s="81" t="str">
        <f>IF(AND(SUM(B32)&lt;&gt;0,TRIM(C32)&lt;&gt;""),E32/B32,"")</f>
        <v/>
      </c>
      <c r="E32" s="82">
        <f>SUM(E33:E33)</f>
        <v>1227.875</v>
      </c>
    </row>
    <row r="33" spans="1:5" s="37" customFormat="1" outlineLevel="1" x14ac:dyDescent="0.25">
      <c r="A33" s="89" t="s">
        <v>117</v>
      </c>
      <c r="B33" s="86">
        <v>18</v>
      </c>
      <c r="C33" s="90" t="s">
        <v>53</v>
      </c>
      <c r="D33" s="87">
        <f>IF(SUM(B33)&lt;&gt;0,E33/B33,"")</f>
        <v>68.215277777777771</v>
      </c>
      <c r="E33" s="88">
        <v>1227.875</v>
      </c>
    </row>
    <row r="34" spans="1:5" s="83" customFormat="1" ht="18" customHeight="1" x14ac:dyDescent="0.25">
      <c r="A34" s="84" t="s">
        <v>118</v>
      </c>
      <c r="B34" s="80">
        <v>0</v>
      </c>
      <c r="C34" s="85"/>
      <c r="D34" s="81" t="str">
        <f>IF(AND(SUM(B34)&lt;&gt;0,TRIM(C34)&lt;&gt;""),E34/B34,"")</f>
        <v/>
      </c>
      <c r="E34" s="82">
        <f>SUM(E35:E38)</f>
        <v>6785.7480000000005</v>
      </c>
    </row>
    <row r="35" spans="1:5" s="37" customFormat="1" outlineLevel="1" x14ac:dyDescent="0.25">
      <c r="A35" s="89" t="s">
        <v>119</v>
      </c>
      <c r="B35" s="86">
        <v>10.5</v>
      </c>
      <c r="C35" s="90" t="s">
        <v>120</v>
      </c>
      <c r="D35" s="87">
        <f>IF(SUM(B35)&lt;&gt;0,E35/B35,"")</f>
        <v>35.350952380952378</v>
      </c>
      <c r="E35" s="88">
        <v>371.185</v>
      </c>
    </row>
    <row r="36" spans="1:5" s="37" customFormat="1" outlineLevel="1" x14ac:dyDescent="0.25">
      <c r="A36" s="89" t="s">
        <v>121</v>
      </c>
      <c r="B36" s="86">
        <v>1</v>
      </c>
      <c r="C36" s="90" t="s">
        <v>102</v>
      </c>
      <c r="D36" s="87">
        <f>IF(SUM(B36)&lt;&gt;0,E36/B36,"")</f>
        <v>341.82100000000003</v>
      </c>
      <c r="E36" s="88">
        <v>341.82100000000003</v>
      </c>
    </row>
    <row r="37" spans="1:5" s="37" customFormat="1" outlineLevel="1" x14ac:dyDescent="0.25">
      <c r="A37" s="89" t="s">
        <v>122</v>
      </c>
      <c r="B37" s="86">
        <v>6</v>
      </c>
      <c r="C37" s="90" t="s">
        <v>102</v>
      </c>
      <c r="D37" s="87">
        <f>IF(SUM(B37)&lt;&gt;0,E37/B37,"")</f>
        <v>458.75433333333331</v>
      </c>
      <c r="E37" s="88">
        <v>2752.5259999999998</v>
      </c>
    </row>
    <row r="38" spans="1:5" s="37" customFormat="1" outlineLevel="1" x14ac:dyDescent="0.25">
      <c r="A38" s="89" t="s">
        <v>123</v>
      </c>
      <c r="B38" s="86">
        <v>7</v>
      </c>
      <c r="C38" s="90" t="s">
        <v>102</v>
      </c>
      <c r="D38" s="87">
        <f>IF(SUM(B38)&lt;&gt;0,E38/B38,"")</f>
        <v>474.31657142857148</v>
      </c>
      <c r="E38" s="88">
        <v>3320.2160000000003</v>
      </c>
    </row>
    <row r="39" spans="1:5" s="83" customFormat="1" ht="18" customHeight="1" x14ac:dyDescent="0.25">
      <c r="A39" s="84" t="s">
        <v>124</v>
      </c>
      <c r="B39" s="80">
        <v>0</v>
      </c>
      <c r="C39" s="85"/>
      <c r="D39" s="81" t="str">
        <f>IF(AND(SUM(B39)&lt;&gt;0,TRIM(C39)&lt;&gt;""),E39/B39,"")</f>
        <v/>
      </c>
      <c r="E39" s="82">
        <f>SUM(E40:E40)</f>
        <v>401952.25699999998</v>
      </c>
    </row>
    <row r="40" spans="1:5" s="37" customFormat="1" outlineLevel="1" x14ac:dyDescent="0.25">
      <c r="A40" s="89" t="s">
        <v>125</v>
      </c>
      <c r="B40" s="86">
        <v>14060</v>
      </c>
      <c r="C40" s="90" t="s">
        <v>53</v>
      </c>
      <c r="D40" s="87">
        <f>IF(SUM(B40)&lt;&gt;0,E40/B40,"")</f>
        <v>28.588353982930297</v>
      </c>
      <c r="E40" s="88">
        <v>401952.25699999998</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1842A-C1EB-42D7-96D5-7ADE58404673}">
  <sheetPr>
    <outlinePr summaryBelow="0"/>
    <pageSetUpPr fitToPage="1"/>
  </sheetPr>
  <dimension ref="A1:E48"/>
  <sheetViews>
    <sheetView showGridLines="0" workbookViewId="0">
      <pane ySplit="3" topLeftCell="A4" activePane="bottomLeft" state="frozenSplit"/>
      <selection pane="bottomLeft"/>
    </sheetView>
  </sheetViews>
  <sheetFormatPr defaultRowHeight="15" outlineLevelRow="1" x14ac:dyDescent="0.25"/>
  <cols>
    <col min="1" max="1" width="75.7109375" style="64" customWidth="1"/>
    <col min="2" max="2" width="16.7109375" style="65" customWidth="1"/>
    <col min="3" max="3" width="9.140625" style="4"/>
    <col min="4" max="4" width="14.7109375" style="66" customWidth="1"/>
    <col min="5" max="5" width="16.7109375" style="67" customWidth="1"/>
  </cols>
  <sheetData>
    <row r="1" spans="1:5" s="78" customFormat="1" ht="18" customHeight="1" x14ac:dyDescent="0.25">
      <c r="A1" s="79" t="s">
        <v>126</v>
      </c>
      <c r="B1" s="74">
        <v>17500</v>
      </c>
      <c r="C1" s="75" t="s">
        <v>90</v>
      </c>
      <c r="D1" s="76"/>
      <c r="E1" s="77"/>
    </row>
    <row r="3" spans="1:5" s="73" customFormat="1" x14ac:dyDescent="0.25">
      <c r="A3" s="68" t="s">
        <v>11</v>
      </c>
      <c r="B3" s="69" t="s">
        <v>49</v>
      </c>
      <c r="C3" s="70" t="s">
        <v>50</v>
      </c>
      <c r="D3" s="71" t="s">
        <v>51</v>
      </c>
      <c r="E3" s="72" t="s">
        <v>12</v>
      </c>
    </row>
    <row r="4" spans="1:5" s="83" customFormat="1" ht="18" customHeight="1" x14ac:dyDescent="0.25">
      <c r="A4" s="84" t="s">
        <v>127</v>
      </c>
      <c r="B4" s="80">
        <v>0</v>
      </c>
      <c r="C4" s="85"/>
      <c r="D4" s="81" t="str">
        <f>IF(AND(SUM(B4)&lt;&gt;0,TRIM(C4)&lt;&gt;""),E4/B4,"")</f>
        <v/>
      </c>
      <c r="E4" s="82">
        <f>SUM(E5:E5)</f>
        <v>737.12400000000002</v>
      </c>
    </row>
    <row r="5" spans="1:5" s="37" customFormat="1" outlineLevel="1" x14ac:dyDescent="0.25">
      <c r="A5" s="89" t="s">
        <v>128</v>
      </c>
      <c r="B5" s="86">
        <v>72</v>
      </c>
      <c r="C5" s="90" t="s">
        <v>59</v>
      </c>
      <c r="D5" s="87">
        <f>IF(SUM(B5)&lt;&gt;0,E5/B5,"")</f>
        <v>10.237833333333334</v>
      </c>
      <c r="E5" s="88">
        <v>737.12400000000002</v>
      </c>
    </row>
    <row r="6" spans="1:5" s="83" customFormat="1" ht="18" customHeight="1" x14ac:dyDescent="0.25">
      <c r="A6" s="84" t="s">
        <v>87</v>
      </c>
      <c r="B6" s="80">
        <v>0</v>
      </c>
      <c r="C6" s="85"/>
      <c r="D6" s="81" t="str">
        <f>IF(AND(SUM(B6)&lt;&gt;0,TRIM(C6)&lt;&gt;""),E6/B6,"")</f>
        <v/>
      </c>
      <c r="E6" s="82">
        <f>SUM(E7:E7)</f>
        <v>7460.8469999999998</v>
      </c>
    </row>
    <row r="7" spans="1:5" s="37" customFormat="1" outlineLevel="1" x14ac:dyDescent="0.25">
      <c r="A7" s="89" t="s">
        <v>129</v>
      </c>
      <c r="B7" s="86">
        <v>4700</v>
      </c>
      <c r="C7" s="90" t="s">
        <v>53</v>
      </c>
      <c r="D7" s="87">
        <f>IF(SUM(B7)&lt;&gt;0,E7/B7,"")</f>
        <v>1.5874142553191488</v>
      </c>
      <c r="E7" s="88">
        <v>7460.8469999999998</v>
      </c>
    </row>
    <row r="8" spans="1:5" s="83" customFormat="1" ht="18" customHeight="1" x14ac:dyDescent="0.25">
      <c r="A8" s="84" t="s">
        <v>110</v>
      </c>
      <c r="B8" s="80">
        <v>0</v>
      </c>
      <c r="C8" s="85"/>
      <c r="D8" s="81" t="str">
        <f>IF(AND(SUM(B8)&lt;&gt;0,TRIM(C8)&lt;&gt;""),E8/B8,"")</f>
        <v/>
      </c>
      <c r="E8" s="82">
        <f>SUM(E9:E12)</f>
        <v>16506.215</v>
      </c>
    </row>
    <row r="9" spans="1:5" s="37" customFormat="1" ht="30" outlineLevel="1" x14ac:dyDescent="0.25">
      <c r="A9" s="89" t="s">
        <v>130</v>
      </c>
      <c r="B9" s="86">
        <v>7</v>
      </c>
      <c r="C9" s="90" t="s">
        <v>102</v>
      </c>
      <c r="D9" s="87">
        <f>IF(SUM(B9)&lt;&gt;0,E9/B9,"")</f>
        <v>641.7462857142857</v>
      </c>
      <c r="E9" s="88">
        <v>4492.2240000000002</v>
      </c>
    </row>
    <row r="10" spans="1:5" s="37" customFormat="1" outlineLevel="1" x14ac:dyDescent="0.25">
      <c r="A10" s="89" t="s">
        <v>131</v>
      </c>
      <c r="B10" s="86">
        <v>13</v>
      </c>
      <c r="C10" s="90" t="s">
        <v>102</v>
      </c>
      <c r="D10" s="87">
        <f>IF(SUM(B10)&lt;&gt;0,E10/B10,"")</f>
        <v>362.36015384615382</v>
      </c>
      <c r="E10" s="88">
        <v>4710.6819999999998</v>
      </c>
    </row>
    <row r="11" spans="1:5" s="37" customFormat="1" outlineLevel="1" x14ac:dyDescent="0.25">
      <c r="A11" s="89" t="s">
        <v>132</v>
      </c>
      <c r="B11" s="86">
        <v>1</v>
      </c>
      <c r="C11" s="90" t="s">
        <v>102</v>
      </c>
      <c r="D11" s="87">
        <f>IF(SUM(B11)&lt;&gt;0,E11/B11,"")</f>
        <v>445.13699999999994</v>
      </c>
      <c r="E11" s="88">
        <v>445.13699999999994</v>
      </c>
    </row>
    <row r="12" spans="1:5" s="37" customFormat="1" outlineLevel="1" x14ac:dyDescent="0.25">
      <c r="A12" s="89" t="s">
        <v>133</v>
      </c>
      <c r="B12" s="86">
        <v>15</v>
      </c>
      <c r="C12" s="90" t="s">
        <v>102</v>
      </c>
      <c r="D12" s="87">
        <f>IF(SUM(B12)&lt;&gt;0,E12/B12,"")</f>
        <v>457.21146666666669</v>
      </c>
      <c r="E12" s="88">
        <v>6858.1720000000005</v>
      </c>
    </row>
    <row r="13" spans="1:5" s="83" customFormat="1" ht="18" customHeight="1" x14ac:dyDescent="0.25">
      <c r="A13" s="84" t="s">
        <v>114</v>
      </c>
      <c r="B13" s="80">
        <v>0</v>
      </c>
      <c r="C13" s="85"/>
      <c r="D13" s="81" t="str">
        <f>IF(AND(SUM(B13)&lt;&gt;0,TRIM(C13)&lt;&gt;""),E13/B13,"")</f>
        <v/>
      </c>
      <c r="E13" s="82">
        <f>SUM(E14:E14)</f>
        <v>5583.6559999999999</v>
      </c>
    </row>
    <row r="14" spans="1:5" s="37" customFormat="1" ht="30" outlineLevel="1" x14ac:dyDescent="0.25">
      <c r="A14" s="89" t="s">
        <v>134</v>
      </c>
      <c r="B14" s="86">
        <v>1</v>
      </c>
      <c r="C14" s="90" t="s">
        <v>102</v>
      </c>
      <c r="D14" s="87">
        <f>IF(SUM(B14)&lt;&gt;0,E14/B14,"")</f>
        <v>5583.6559999999999</v>
      </c>
      <c r="E14" s="88">
        <v>5583.6559999999999</v>
      </c>
    </row>
    <row r="15" spans="1:5" s="83" customFormat="1" ht="18" customHeight="1" x14ac:dyDescent="0.25">
      <c r="A15" s="84" t="s">
        <v>118</v>
      </c>
      <c r="B15" s="80">
        <v>0</v>
      </c>
      <c r="C15" s="85"/>
      <c r="D15" s="81" t="str">
        <f>IF(AND(SUM(B15)&lt;&gt;0,TRIM(C15)&lt;&gt;""),E15/B15,"")</f>
        <v/>
      </c>
      <c r="E15" s="82">
        <f>SUM(E16:E18)</f>
        <v>7001.2280000000001</v>
      </c>
    </row>
    <row r="16" spans="1:5" s="37" customFormat="1" outlineLevel="1" x14ac:dyDescent="0.25">
      <c r="A16" s="89" t="s">
        <v>119</v>
      </c>
      <c r="B16" s="86">
        <v>22.5</v>
      </c>
      <c r="C16" s="90" t="s">
        <v>120</v>
      </c>
      <c r="D16" s="87">
        <f>IF(SUM(B16)&lt;&gt;0,E16/B16,"")</f>
        <v>35.35093333333333</v>
      </c>
      <c r="E16" s="88">
        <v>795.39599999999996</v>
      </c>
    </row>
    <row r="17" spans="1:5" s="37" customFormat="1" outlineLevel="1" x14ac:dyDescent="0.25">
      <c r="A17" s="89" t="s">
        <v>135</v>
      </c>
      <c r="B17" s="86">
        <v>1</v>
      </c>
      <c r="C17" s="90" t="s">
        <v>102</v>
      </c>
      <c r="D17" s="87">
        <f>IF(SUM(B17)&lt;&gt;0,E17/B17,"")</f>
        <v>291.32600000000002</v>
      </c>
      <c r="E17" s="88">
        <v>291.32600000000002</v>
      </c>
    </row>
    <row r="18" spans="1:5" s="37" customFormat="1" outlineLevel="1" x14ac:dyDescent="0.25">
      <c r="A18" s="89" t="s">
        <v>136</v>
      </c>
      <c r="B18" s="86">
        <v>14</v>
      </c>
      <c r="C18" s="90" t="s">
        <v>102</v>
      </c>
      <c r="D18" s="87">
        <f>IF(SUM(B18)&lt;&gt;0,E18/B18,"")</f>
        <v>422.46471428571431</v>
      </c>
      <c r="E18" s="88">
        <v>5914.5060000000003</v>
      </c>
    </row>
    <row r="19" spans="1:5" s="83" customFormat="1" ht="18" customHeight="1" x14ac:dyDescent="0.25">
      <c r="A19" s="84" t="s">
        <v>137</v>
      </c>
      <c r="B19" s="80">
        <v>0</v>
      </c>
      <c r="C19" s="85"/>
      <c r="D19" s="81" t="str">
        <f>IF(AND(SUM(B19)&lt;&gt;0,TRIM(C19)&lt;&gt;""),E19/B19,"")</f>
        <v/>
      </c>
      <c r="E19" s="82">
        <f>SUM(E20:E26)</f>
        <v>53460.567999999992</v>
      </c>
    </row>
    <row r="20" spans="1:5" s="37" customFormat="1" outlineLevel="1" x14ac:dyDescent="0.25">
      <c r="A20" s="89" t="s">
        <v>138</v>
      </c>
      <c r="B20" s="86">
        <v>1987.5</v>
      </c>
      <c r="C20" s="90" t="s">
        <v>53</v>
      </c>
      <c r="D20" s="87">
        <f>IF(SUM(B20)&lt;&gt;0,E20/B20,"")</f>
        <v>4.0145514465408807</v>
      </c>
      <c r="E20" s="88">
        <v>7978.9210000000003</v>
      </c>
    </row>
    <row r="21" spans="1:5" s="37" customFormat="1" outlineLevel="1" x14ac:dyDescent="0.25">
      <c r="A21" s="89" t="s">
        <v>139</v>
      </c>
      <c r="B21" s="86">
        <v>4700</v>
      </c>
      <c r="C21" s="90" t="s">
        <v>53</v>
      </c>
      <c r="D21" s="87">
        <f>IF(SUM(B21)&lt;&gt;0,E21/B21,"")</f>
        <v>3.1536302127659579</v>
      </c>
      <c r="E21" s="88">
        <v>14822.062000000002</v>
      </c>
    </row>
    <row r="22" spans="1:5" s="37" customFormat="1" outlineLevel="1" x14ac:dyDescent="0.25">
      <c r="A22" s="89" t="s">
        <v>140</v>
      </c>
      <c r="B22" s="86">
        <v>46.667000000000002</v>
      </c>
      <c r="C22" s="90" t="s">
        <v>141</v>
      </c>
      <c r="D22" s="87">
        <f>IF(SUM(B22)&lt;&gt;0,E22/B22,"")</f>
        <v>14.903722116270599</v>
      </c>
      <c r="E22" s="88">
        <v>695.51200000000006</v>
      </c>
    </row>
    <row r="23" spans="1:5" s="37" customFormat="1" outlineLevel="1" x14ac:dyDescent="0.25">
      <c r="A23" s="89" t="s">
        <v>142</v>
      </c>
      <c r="B23" s="86">
        <v>10937.5</v>
      </c>
      <c r="C23" s="90" t="s">
        <v>53</v>
      </c>
      <c r="D23" s="87">
        <f>IF(SUM(B23)&lt;&gt;0,E23/B23,"")</f>
        <v>1.77373888</v>
      </c>
      <c r="E23" s="88">
        <v>19400.269</v>
      </c>
    </row>
    <row r="24" spans="1:5" s="37" customFormat="1" outlineLevel="1" x14ac:dyDescent="0.25">
      <c r="A24" s="89" t="s">
        <v>143</v>
      </c>
      <c r="B24" s="86">
        <v>10487.5</v>
      </c>
      <c r="C24" s="90" t="s">
        <v>53</v>
      </c>
      <c r="D24" s="87">
        <f>IF(SUM(B24)&lt;&gt;0,E24/B24,"")</f>
        <v>0.13684233611442193</v>
      </c>
      <c r="E24" s="88">
        <v>1435.134</v>
      </c>
    </row>
    <row r="25" spans="1:5" s="37" customFormat="1" outlineLevel="1" x14ac:dyDescent="0.25">
      <c r="A25" s="89" t="s">
        <v>144</v>
      </c>
      <c r="B25" s="86">
        <v>450</v>
      </c>
      <c r="C25" s="90" t="s">
        <v>53</v>
      </c>
      <c r="D25" s="87">
        <f>IF(SUM(B25)&lt;&gt;0,E25/B25,"")</f>
        <v>0.21666666666666667</v>
      </c>
      <c r="E25" s="88">
        <v>97.5</v>
      </c>
    </row>
    <row r="26" spans="1:5" s="37" customFormat="1" outlineLevel="1" x14ac:dyDescent="0.25">
      <c r="A26" s="89" t="s">
        <v>145</v>
      </c>
      <c r="B26" s="86">
        <v>10937.5</v>
      </c>
      <c r="C26" s="90" t="s">
        <v>53</v>
      </c>
      <c r="D26" s="87">
        <f>IF(SUM(B26)&lt;&gt;0,E26/B26,"")</f>
        <v>0.82570697142857141</v>
      </c>
      <c r="E26" s="88">
        <v>9031.17</v>
      </c>
    </row>
    <row r="27" spans="1:5" s="83" customFormat="1" ht="18" customHeight="1" x14ac:dyDescent="0.25">
      <c r="A27" s="84" t="s">
        <v>146</v>
      </c>
      <c r="B27" s="80">
        <v>0</v>
      </c>
      <c r="C27" s="85"/>
      <c r="D27" s="81" t="str">
        <f>IF(AND(SUM(B27)&lt;&gt;0,TRIM(C27)&lt;&gt;""),E27/B27,"")</f>
        <v/>
      </c>
      <c r="E27" s="82">
        <f>SUM(E28:E30)</f>
        <v>13497.029999999999</v>
      </c>
    </row>
    <row r="28" spans="1:5" s="37" customFormat="1" outlineLevel="1" x14ac:dyDescent="0.25">
      <c r="A28" s="89" t="s">
        <v>147</v>
      </c>
      <c r="B28" s="86">
        <v>420</v>
      </c>
      <c r="C28" s="90" t="s">
        <v>53</v>
      </c>
      <c r="D28" s="87">
        <f>IF(SUM(B28)&lt;&gt;0,E28/B28,"")</f>
        <v>13.740869047619048</v>
      </c>
      <c r="E28" s="88">
        <v>5771.165</v>
      </c>
    </row>
    <row r="29" spans="1:5" s="37" customFormat="1" outlineLevel="1" x14ac:dyDescent="0.25">
      <c r="A29" s="89" t="s">
        <v>148</v>
      </c>
      <c r="B29" s="86">
        <v>105</v>
      </c>
      <c r="C29" s="90" t="s">
        <v>59</v>
      </c>
      <c r="D29" s="87">
        <f>IF(SUM(B29)&lt;&gt;0,E29/B29,"")</f>
        <v>20.269161904761905</v>
      </c>
      <c r="E29" s="88">
        <v>2128.2620000000002</v>
      </c>
    </row>
    <row r="30" spans="1:5" s="37" customFormat="1" ht="30" outlineLevel="1" x14ac:dyDescent="0.25">
      <c r="A30" s="89" t="s">
        <v>149</v>
      </c>
      <c r="B30" s="86">
        <v>275</v>
      </c>
      <c r="C30" s="90" t="s">
        <v>53</v>
      </c>
      <c r="D30" s="87">
        <f>IF(SUM(B30)&lt;&gt;0,E30/B30,"")</f>
        <v>20.354919999999996</v>
      </c>
      <c r="E30" s="88">
        <v>5597.6029999999992</v>
      </c>
    </row>
    <row r="31" spans="1:5" s="83" customFormat="1" ht="18" customHeight="1" x14ac:dyDescent="0.25">
      <c r="A31" s="84" t="s">
        <v>150</v>
      </c>
      <c r="B31" s="80">
        <v>0</v>
      </c>
      <c r="C31" s="85"/>
      <c r="D31" s="81" t="str">
        <f>IF(AND(SUM(B31)&lt;&gt;0,TRIM(C31)&lt;&gt;""),E31/B31,"")</f>
        <v/>
      </c>
      <c r="E31" s="82">
        <f>SUM(E32:E33)</f>
        <v>20679.334999999999</v>
      </c>
    </row>
    <row r="32" spans="1:5" s="37" customFormat="1" outlineLevel="1" x14ac:dyDescent="0.25">
      <c r="A32" s="89" t="s">
        <v>151</v>
      </c>
      <c r="B32" s="86">
        <v>2920</v>
      </c>
      <c r="C32" s="90" t="s">
        <v>53</v>
      </c>
      <c r="D32" s="87">
        <f>IF(SUM(B32)&lt;&gt;0,E32/B32,"")</f>
        <v>4.1582212328767119</v>
      </c>
      <c r="E32" s="88">
        <v>12142.005999999999</v>
      </c>
    </row>
    <row r="33" spans="1:5" s="37" customFormat="1" outlineLevel="1" x14ac:dyDescent="0.25">
      <c r="A33" s="89" t="s">
        <v>152</v>
      </c>
      <c r="B33" s="86">
        <v>2920</v>
      </c>
      <c r="C33" s="90" t="s">
        <v>53</v>
      </c>
      <c r="D33" s="87">
        <f>IF(SUM(B33)&lt;&gt;0,E33/B33,"")</f>
        <v>2.9237428082191785</v>
      </c>
      <c r="E33" s="88">
        <v>8537.3290000000015</v>
      </c>
    </row>
    <row r="34" spans="1:5" s="83" customFormat="1" ht="18" customHeight="1" x14ac:dyDescent="0.25">
      <c r="A34" s="84" t="s">
        <v>153</v>
      </c>
      <c r="B34" s="80">
        <v>0</v>
      </c>
      <c r="C34" s="85"/>
      <c r="D34" s="81" t="str">
        <f>IF(AND(SUM(B34)&lt;&gt;0,TRIM(C34)&lt;&gt;""),E34/B34,"")</f>
        <v/>
      </c>
      <c r="E34" s="82">
        <f>SUM(E35:E37)</f>
        <v>25860.936999999998</v>
      </c>
    </row>
    <row r="35" spans="1:5" s="37" customFormat="1" outlineLevel="1" x14ac:dyDescent="0.25">
      <c r="A35" s="89" t="s">
        <v>154</v>
      </c>
      <c r="B35" s="86">
        <v>690</v>
      </c>
      <c r="C35" s="90" t="s">
        <v>59</v>
      </c>
      <c r="D35" s="87">
        <f>IF(SUM(B35)&lt;&gt;0,E35/B35,"")</f>
        <v>5.5782420289855077</v>
      </c>
      <c r="E35" s="88">
        <v>3848.9870000000001</v>
      </c>
    </row>
    <row r="36" spans="1:5" s="37" customFormat="1" outlineLevel="1" x14ac:dyDescent="0.25">
      <c r="A36" s="89" t="s">
        <v>155</v>
      </c>
      <c r="B36" s="86">
        <v>140</v>
      </c>
      <c r="C36" s="90" t="s">
        <v>53</v>
      </c>
      <c r="D36" s="87">
        <f>IF(SUM(B36)&lt;&gt;0,E36/B36,"")</f>
        <v>10.683714285714286</v>
      </c>
      <c r="E36" s="88">
        <v>1495.72</v>
      </c>
    </row>
    <row r="37" spans="1:5" s="37" customFormat="1" outlineLevel="1" x14ac:dyDescent="0.25">
      <c r="A37" s="89" t="s">
        <v>156</v>
      </c>
      <c r="B37" s="86">
        <v>2560</v>
      </c>
      <c r="C37" s="90" t="s">
        <v>53</v>
      </c>
      <c r="D37" s="87">
        <f>IF(SUM(B37)&lt;&gt;0,E37/B37,"")</f>
        <v>8.0141523437500002</v>
      </c>
      <c r="E37" s="88">
        <v>20516.23</v>
      </c>
    </row>
    <row r="38" spans="1:5" s="83" customFormat="1" ht="18" customHeight="1" x14ac:dyDescent="0.25">
      <c r="A38" s="84" t="s">
        <v>157</v>
      </c>
      <c r="B38" s="80">
        <v>0</v>
      </c>
      <c r="C38" s="85"/>
      <c r="D38" s="81" t="str">
        <f>IF(AND(SUM(B38)&lt;&gt;0,TRIM(C38)&lt;&gt;""),E38/B38,"")</f>
        <v/>
      </c>
      <c r="E38" s="82">
        <f>SUM(E39:E42)</f>
        <v>4596.0529999999999</v>
      </c>
    </row>
    <row r="39" spans="1:5" s="37" customFormat="1" outlineLevel="1" x14ac:dyDescent="0.25">
      <c r="A39" s="89" t="s">
        <v>158</v>
      </c>
      <c r="B39" s="86">
        <v>20</v>
      </c>
      <c r="C39" s="90" t="s">
        <v>53</v>
      </c>
      <c r="D39" s="87">
        <f>IF(SUM(B39)&lt;&gt;0,E39/B39,"")</f>
        <v>0.42820000000000003</v>
      </c>
      <c r="E39" s="88">
        <v>8.5640000000000001</v>
      </c>
    </row>
    <row r="40" spans="1:5" s="37" customFormat="1" outlineLevel="1" x14ac:dyDescent="0.25">
      <c r="A40" s="89" t="s">
        <v>159</v>
      </c>
      <c r="B40" s="86">
        <v>20</v>
      </c>
      <c r="C40" s="90" t="s">
        <v>53</v>
      </c>
      <c r="D40" s="87">
        <f>IF(SUM(B40)&lt;&gt;0,E40/B40,"")</f>
        <v>0.37229999999999996</v>
      </c>
      <c r="E40" s="88">
        <v>7.4459999999999997</v>
      </c>
    </row>
    <row r="41" spans="1:5" s="37" customFormat="1" outlineLevel="1" x14ac:dyDescent="0.25">
      <c r="A41" s="89" t="s">
        <v>160</v>
      </c>
      <c r="B41" s="86">
        <v>6735</v>
      </c>
      <c r="C41" s="90" t="s">
        <v>53</v>
      </c>
      <c r="D41" s="87">
        <f>IF(SUM(B41)&lt;&gt;0,E41/B41,"")</f>
        <v>0.34923400148478095</v>
      </c>
      <c r="E41" s="88">
        <v>2352.0909999999999</v>
      </c>
    </row>
    <row r="42" spans="1:5" s="37" customFormat="1" outlineLevel="1" x14ac:dyDescent="0.25">
      <c r="A42" s="89" t="s">
        <v>161</v>
      </c>
      <c r="B42" s="86">
        <v>6735</v>
      </c>
      <c r="C42" s="90" t="s">
        <v>53</v>
      </c>
      <c r="D42" s="87">
        <f>IF(SUM(B42)&lt;&gt;0,E42/B42,"")</f>
        <v>0.33080207869339273</v>
      </c>
      <c r="E42" s="88">
        <v>2227.9520000000002</v>
      </c>
    </row>
    <row r="43" spans="1:5" s="83" customFormat="1" ht="18" customHeight="1" x14ac:dyDescent="0.25">
      <c r="A43" s="84" t="s">
        <v>162</v>
      </c>
      <c r="B43" s="80">
        <v>0</v>
      </c>
      <c r="C43" s="85"/>
      <c r="D43" s="81" t="str">
        <f>IF(AND(SUM(B43)&lt;&gt;0,TRIM(C43)&lt;&gt;""),E43/B43,"")</f>
        <v/>
      </c>
      <c r="E43" s="82">
        <f>SUM(E44:E48)</f>
        <v>7476.1859999999997</v>
      </c>
    </row>
    <row r="44" spans="1:5" s="37" customFormat="1" outlineLevel="1" x14ac:dyDescent="0.25">
      <c r="A44" s="89" t="s">
        <v>163</v>
      </c>
      <c r="B44" s="86">
        <v>2</v>
      </c>
      <c r="C44" s="90" t="s">
        <v>102</v>
      </c>
      <c r="D44" s="87">
        <f>IF(SUM(B44)&lt;&gt;0,E44/B44,"")</f>
        <v>1182.403</v>
      </c>
      <c r="E44" s="88">
        <v>2364.806</v>
      </c>
    </row>
    <row r="45" spans="1:5" s="37" customFormat="1" outlineLevel="1" x14ac:dyDescent="0.25">
      <c r="A45" s="89" t="s">
        <v>164</v>
      </c>
      <c r="B45" s="86">
        <v>2</v>
      </c>
      <c r="C45" s="90" t="s">
        <v>102</v>
      </c>
      <c r="D45" s="87">
        <f>IF(SUM(B45)&lt;&gt;0,E45/B45,"")</f>
        <v>1638.5439999999999</v>
      </c>
      <c r="E45" s="88">
        <v>3277.0879999999997</v>
      </c>
    </row>
    <row r="46" spans="1:5" s="37" customFormat="1" outlineLevel="1" x14ac:dyDescent="0.25">
      <c r="A46" s="89" t="s">
        <v>165</v>
      </c>
      <c r="B46" s="86">
        <v>2</v>
      </c>
      <c r="C46" s="90" t="s">
        <v>102</v>
      </c>
      <c r="D46" s="87">
        <f>IF(SUM(B46)&lt;&gt;0,E46/B46,"")</f>
        <v>633.96799999999996</v>
      </c>
      <c r="E46" s="88">
        <v>1267.9359999999999</v>
      </c>
    </row>
    <row r="47" spans="1:5" s="37" customFormat="1" outlineLevel="1" x14ac:dyDescent="0.25">
      <c r="A47" s="89" t="s">
        <v>166</v>
      </c>
      <c r="B47" s="86">
        <v>2</v>
      </c>
      <c r="C47" s="90" t="s">
        <v>102</v>
      </c>
      <c r="D47" s="87">
        <f>IF(SUM(B47)&lt;&gt;0,E47/B47,"")</f>
        <v>135.85</v>
      </c>
      <c r="E47" s="88">
        <v>271.7</v>
      </c>
    </row>
    <row r="48" spans="1:5" s="37" customFormat="1" outlineLevel="1" x14ac:dyDescent="0.25">
      <c r="A48" s="89" t="s">
        <v>167</v>
      </c>
      <c r="B48" s="86">
        <v>2</v>
      </c>
      <c r="C48" s="90" t="s">
        <v>102</v>
      </c>
      <c r="D48" s="87">
        <f>IF(SUM(B48)&lt;&gt;0,E48/B48,"")</f>
        <v>147.328</v>
      </c>
      <c r="E48" s="88">
        <v>294.65600000000001</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6C31-76AB-4B97-94A2-7D702D051C85}">
  <sheetPr>
    <outlinePr summaryBelow="0"/>
    <pageSetUpPr fitToPage="1"/>
  </sheetPr>
  <dimension ref="A1:E11"/>
  <sheetViews>
    <sheetView showGridLines="0" workbookViewId="0">
      <pane ySplit="3" topLeftCell="A4" activePane="bottomLeft" state="frozenSplit"/>
      <selection pane="bottomLeft"/>
    </sheetView>
  </sheetViews>
  <sheetFormatPr defaultRowHeight="15" outlineLevelRow="1" x14ac:dyDescent="0.25"/>
  <cols>
    <col min="1" max="1" width="75.7109375" style="64" customWidth="1"/>
    <col min="2" max="2" width="16.7109375" style="65" customWidth="1"/>
    <col min="3" max="3" width="9.140625" style="4"/>
    <col min="4" max="4" width="14.7109375" style="66" customWidth="1"/>
    <col min="5" max="5" width="16.7109375" style="67" customWidth="1"/>
  </cols>
  <sheetData>
    <row r="1" spans="1:5" s="78" customFormat="1" ht="18" customHeight="1" x14ac:dyDescent="0.25">
      <c r="A1" s="79" t="s">
        <v>168</v>
      </c>
      <c r="B1" s="74">
        <v>17500</v>
      </c>
      <c r="C1" s="75" t="s">
        <v>90</v>
      </c>
      <c r="D1" s="76"/>
      <c r="E1" s="77"/>
    </row>
    <row r="3" spans="1:5" s="73" customFormat="1" x14ac:dyDescent="0.25">
      <c r="A3" s="68" t="s">
        <v>11</v>
      </c>
      <c r="B3" s="69" t="s">
        <v>49</v>
      </c>
      <c r="C3" s="70" t="s">
        <v>50</v>
      </c>
      <c r="D3" s="71" t="s">
        <v>51</v>
      </c>
      <c r="E3" s="72" t="s">
        <v>12</v>
      </c>
    </row>
    <row r="4" spans="1:5" s="83" customFormat="1" ht="18" customHeight="1" x14ac:dyDescent="0.25">
      <c r="A4" s="84" t="s">
        <v>169</v>
      </c>
      <c r="B4" s="80">
        <v>0</v>
      </c>
      <c r="C4" s="85"/>
      <c r="D4" s="81" t="str">
        <f>IF(AND(SUM(B4)&lt;&gt;0,TRIM(C4)&lt;&gt;""),E4/B4,"")</f>
        <v/>
      </c>
      <c r="E4" s="82">
        <f>SUM(E5:E5)</f>
        <v>79824.675000000003</v>
      </c>
    </row>
    <row r="5" spans="1:5" s="37" customFormat="1" outlineLevel="1" x14ac:dyDescent="0.25">
      <c r="A5" s="89" t="s">
        <v>170</v>
      </c>
      <c r="B5" s="86">
        <v>17500</v>
      </c>
      <c r="C5" s="90" t="s">
        <v>90</v>
      </c>
      <c r="D5" s="87">
        <f>IF(SUM(B5)&lt;&gt;0,E5/B5,"")</f>
        <v>4.5614100000000004</v>
      </c>
      <c r="E5" s="88">
        <v>79824.675000000003</v>
      </c>
    </row>
    <row r="6" spans="1:5" s="83" customFormat="1" ht="18" customHeight="1" x14ac:dyDescent="0.25">
      <c r="A6" s="84" t="s">
        <v>171</v>
      </c>
      <c r="B6" s="80">
        <v>0</v>
      </c>
      <c r="C6" s="85"/>
      <c r="D6" s="81" t="str">
        <f>IF(AND(SUM(B6)&lt;&gt;0,TRIM(C6)&lt;&gt;""),E6/B6,"")</f>
        <v/>
      </c>
      <c r="E6" s="82">
        <f>SUM(E7:E7)</f>
        <v>149671.264</v>
      </c>
    </row>
    <row r="7" spans="1:5" s="37" customFormat="1" outlineLevel="1" x14ac:dyDescent="0.25">
      <c r="A7" s="89" t="s">
        <v>172</v>
      </c>
      <c r="B7" s="86">
        <v>17500</v>
      </c>
      <c r="C7" s="90" t="s">
        <v>90</v>
      </c>
      <c r="D7" s="87">
        <f>IF(SUM(B7)&lt;&gt;0,E7/B7,"")</f>
        <v>8.5526436571428572</v>
      </c>
      <c r="E7" s="88">
        <v>149671.264</v>
      </c>
    </row>
    <row r="8" spans="1:5" s="83" customFormat="1" ht="18" customHeight="1" x14ac:dyDescent="0.25">
      <c r="A8" s="84" t="s">
        <v>173</v>
      </c>
      <c r="B8" s="80">
        <v>0</v>
      </c>
      <c r="C8" s="85"/>
      <c r="D8" s="81" t="str">
        <f>IF(AND(SUM(B8)&lt;&gt;0,TRIM(C8)&lt;&gt;""),E8/B8,"")</f>
        <v/>
      </c>
      <c r="E8" s="82">
        <f>SUM(E9:E9)</f>
        <v>209539.77100000001</v>
      </c>
    </row>
    <row r="9" spans="1:5" s="37" customFormat="1" outlineLevel="1" x14ac:dyDescent="0.25">
      <c r="A9" s="89" t="s">
        <v>174</v>
      </c>
      <c r="B9" s="86">
        <v>17500</v>
      </c>
      <c r="C9" s="90" t="s">
        <v>90</v>
      </c>
      <c r="D9" s="87">
        <f>IF(SUM(B9)&lt;&gt;0,E9/B9,"")</f>
        <v>11.973701200000001</v>
      </c>
      <c r="E9" s="88">
        <v>209539.77100000001</v>
      </c>
    </row>
    <row r="10" spans="1:5" s="83" customFormat="1" ht="18" customHeight="1" x14ac:dyDescent="0.25">
      <c r="A10" s="84" t="s">
        <v>175</v>
      </c>
      <c r="B10" s="80">
        <v>0</v>
      </c>
      <c r="C10" s="85"/>
      <c r="D10" s="81" t="str">
        <f>IF(AND(SUM(B10)&lt;&gt;0,TRIM(C10)&lt;&gt;""),E10/B10,"")</f>
        <v/>
      </c>
      <c r="E10" s="82">
        <f>SUM(E11:E11)</f>
        <v>239474.024</v>
      </c>
    </row>
    <row r="11" spans="1:5" s="37" customFormat="1" outlineLevel="1" x14ac:dyDescent="0.25">
      <c r="A11" s="89" t="s">
        <v>176</v>
      </c>
      <c r="B11" s="86">
        <v>17500</v>
      </c>
      <c r="C11" s="90" t="s">
        <v>90</v>
      </c>
      <c r="D11" s="87">
        <f>IF(SUM(B11)&lt;&gt;0,E11/B11,"")</f>
        <v>13.684229942857144</v>
      </c>
      <c r="E11" s="88">
        <v>239474.024</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35</vt:i4>
      </vt:variant>
    </vt:vector>
  </HeadingPairs>
  <TitlesOfParts>
    <vt:vector size="44" baseType="lpstr">
      <vt:lpstr>Connectivity Audit</vt:lpstr>
      <vt:lpstr>Estimate Validation</vt:lpstr>
      <vt:lpstr>Crosstab Summary</vt:lpstr>
      <vt:lpstr>Addon Exception Audit</vt:lpstr>
      <vt:lpstr>Addon Validation</vt:lpstr>
      <vt:lpstr>                   1</vt:lpstr>
      <vt:lpstr>                   2</vt:lpstr>
      <vt:lpstr>                   3</vt:lpstr>
      <vt:lpstr>                   4</vt:lpstr>
      <vt:lpstr>CurrentEstimateBranch</vt:lpstr>
      <vt:lpstr>CurrentEstimateCatalogName</vt:lpstr>
      <vt:lpstr>CurrentEstimateId</vt:lpstr>
      <vt:lpstr>CurrentEstimateName</vt:lpstr>
      <vt:lpstr>CurrentEstimateUser</vt:lpstr>
      <vt:lpstr>CurrentSqlInstanceName</vt:lpstr>
      <vt:lpstr>'                   1'!Description</vt:lpstr>
      <vt:lpstr>'                   2'!Description</vt:lpstr>
      <vt:lpstr>'                   3'!Description</vt:lpstr>
      <vt:lpstr>'                   4'!Description</vt:lpstr>
      <vt:lpstr>JobSize</vt:lpstr>
      <vt:lpstr>JobUnitName</vt:lpstr>
      <vt:lpstr>'                   1'!Print_Area</vt:lpstr>
      <vt:lpstr>'                   2'!Print_Area</vt:lpstr>
      <vt:lpstr>'                   3'!Print_Area</vt:lpstr>
      <vt:lpstr>'                   4'!Print_Area</vt:lpstr>
      <vt:lpstr>'Addon Exception Audit'!Print_Area</vt:lpstr>
      <vt:lpstr>'Addon Validation'!Print_Area</vt:lpstr>
      <vt:lpstr>'Connectivity Audit'!Print_Area</vt:lpstr>
      <vt:lpstr>'Crosstab Summary'!Print_Area</vt:lpstr>
      <vt:lpstr>'                   1'!Print_Titles</vt:lpstr>
      <vt:lpstr>'                   2'!Print_Titles</vt:lpstr>
      <vt:lpstr>'                   3'!Print_Titles</vt:lpstr>
      <vt:lpstr>'                   4'!Print_Titles</vt:lpstr>
      <vt:lpstr>'Addon Exception Audit'!Print_Titles</vt:lpstr>
      <vt:lpstr>'Addon Validation'!Print_Titles</vt:lpstr>
      <vt:lpstr>'Crosstab Summary'!Print_Titles</vt:lpstr>
      <vt:lpstr>'                   1'!Quantity</vt:lpstr>
      <vt:lpstr>'                   2'!Quantity</vt:lpstr>
      <vt:lpstr>'                   3'!Quantity</vt:lpstr>
      <vt:lpstr>'                   4'!Quantity</vt:lpstr>
      <vt:lpstr>'                   1'!UnitName</vt:lpstr>
      <vt:lpstr>'                   2'!UnitName</vt:lpstr>
      <vt:lpstr>'                   3'!UnitName</vt:lpstr>
      <vt:lpstr>'                   4'!UnitName</vt:lpstr>
    </vt:vector>
  </TitlesOfParts>
  <Company>Nvisions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Crosstab Analysis with Optional Item Detail</dc:title>
  <dc:subject>Export Template for Sage Estimating</dc:subject>
  <dc:creator>Joe Callahan</dc:creator>
  <cp:lastModifiedBy>Microsoft</cp:lastModifiedBy>
  <cp:lastPrinted>2021-04-27T18:32:39Z</cp:lastPrinted>
  <dcterms:created xsi:type="dcterms:W3CDTF">2021-02-27T23:10:04Z</dcterms:created>
  <dcterms:modified xsi:type="dcterms:W3CDTF">2021-06-26T15:41:50Z</dcterms:modified>
</cp:coreProperties>
</file>