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codeName="ThisWorkbook" defaultThemeVersion="166925"/>
  <mc:AlternateContent xmlns:mc="http://schemas.openxmlformats.org/markup-compatibility/2006">
    <mc:Choice Requires="x15">
      <x15ac:absPath xmlns:x15ac="http://schemas.microsoft.com/office/spreadsheetml/2010/11/ac" url="C:\Development\Sage CRE\SQL Estimating Exports\AECentric\Exports\MICROSOFT\"/>
    </mc:Choice>
  </mc:AlternateContent>
  <xr:revisionPtr revIDLastSave="0" documentId="13_ncr:1_{7DE8CFCB-8C11-44F0-9FE0-617F89509EA5}" xr6:coauthVersionLast="47" xr6:coauthVersionMax="47" xr10:uidLastSave="{00000000-0000-0000-0000-000000000000}"/>
  <bookViews>
    <workbookView xWindow="-120" yWindow="-120" windowWidth="24240" windowHeight="13140" firstSheet="4" activeTab="4" xr2:uid="{C6FDD778-3E51-40FA-ABBB-402D7E87988F}"/>
  </bookViews>
  <sheets>
    <sheet name="Connectivity Audit" sheetId="2" state="hidden" r:id="rId1"/>
    <sheet name="Estimate Validation" sheetId="3" state="hidden" r:id="rId2"/>
    <sheet name="Addon Exception Audit" sheetId="4" state="hidden" r:id="rId3"/>
    <sheet name="Addon Validation" sheetId="5" state="hidden" r:id="rId4"/>
    <sheet name="Estimate Detail" sheetId="6" r:id="rId5"/>
  </sheets>
  <externalReferences>
    <externalReference r:id="rId6"/>
    <externalReference r:id="rId7"/>
  </externalReferences>
  <definedNames>
    <definedName name="_xlnm._FilterDatabase" localSheetId="2" hidden="1">'Addon Exception Audit'!$A$2:$E$2</definedName>
    <definedName name="_xlnm._FilterDatabase" localSheetId="3" hidden="1">'Addon Validation'!$A$2:$F$2</definedName>
    <definedName name="_xlnm._FilterDatabase" localSheetId="1" hidden="1">'Estimate Validation'!$A$1:$B$1</definedName>
    <definedName name="CurrentEstimateBranch">'Connectivity Audit'!$B$7</definedName>
    <definedName name="CurrentEstimateCatalogName">'Connectivity Audit'!$B$3</definedName>
    <definedName name="CurrentEstimateId">'Connectivity Audit'!$B$4</definedName>
    <definedName name="CurrentEstimateName">'Connectivity Audit'!$B$6</definedName>
    <definedName name="CurrentEstimateUser">'Connectivity Audit'!$B$8</definedName>
    <definedName name="CurrentSqlInstanceName">'Connectivity Audit'!$B$2</definedName>
    <definedName name="JobSize" localSheetId="2">'[1]Crosstab Summary'!$B$2</definedName>
    <definedName name="JobSize">'[2]Crosstab Summary'!$B$2</definedName>
    <definedName name="_xlnm.Print_Area" localSheetId="2">'Addon Exception Audit'!$A:$E</definedName>
    <definedName name="_xlnm.Print_Area" localSheetId="3">'Addon Validation'!$A:$F</definedName>
    <definedName name="_xlnm.Print_Area" localSheetId="0">'Connectivity Audit'!$A:$D</definedName>
    <definedName name="_xlnm.Print_Area" localSheetId="4">'Estimate Detail'!$A:$E</definedName>
    <definedName name="_xlnm.Print_Titles" localSheetId="2">'Addon Exception Audit'!$1:$2</definedName>
    <definedName name="_xlnm.Print_Titles" localSheetId="3">'Addon Validation'!$1:$3</definedName>
    <definedName name="_xlnm.Print_Titles" localSheetId="4">'Estimate Detail'!$1:$1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1" i="6" l="1"/>
  <c r="E130" i="6" s="1"/>
  <c r="D132" i="6"/>
  <c r="D131" i="6"/>
  <c r="D130" i="6"/>
  <c r="E127" i="6"/>
  <c r="E128" i="6"/>
  <c r="D129" i="6"/>
  <c r="D128" i="6"/>
  <c r="D127" i="6"/>
  <c r="E125" i="6"/>
  <c r="E124" i="6" s="1"/>
  <c r="D126" i="6"/>
  <c r="D125" i="6"/>
  <c r="D124" i="6"/>
  <c r="E122" i="6"/>
  <c r="E121" i="6" s="1"/>
  <c r="D123" i="6"/>
  <c r="D122" i="6"/>
  <c r="D121" i="6"/>
  <c r="E119" i="6"/>
  <c r="E118" i="6" s="1"/>
  <c r="D120" i="6"/>
  <c r="D119" i="6"/>
  <c r="D118" i="6"/>
  <c r="E112" i="6"/>
  <c r="E111" i="6" s="1"/>
  <c r="D117" i="6"/>
  <c r="D116" i="6"/>
  <c r="D115" i="6"/>
  <c r="D114" i="6"/>
  <c r="D113" i="6"/>
  <c r="D112" i="6"/>
  <c r="D111" i="6"/>
  <c r="E106" i="6"/>
  <c r="E105" i="6" s="1"/>
  <c r="D110" i="6"/>
  <c r="D109" i="6"/>
  <c r="D108" i="6"/>
  <c r="D107" i="6"/>
  <c r="D106" i="6"/>
  <c r="D105" i="6"/>
  <c r="E101" i="6"/>
  <c r="E100" i="6" s="1"/>
  <c r="D104" i="6"/>
  <c r="D103" i="6"/>
  <c r="D102" i="6"/>
  <c r="D101" i="6"/>
  <c r="D100" i="6"/>
  <c r="E96" i="6"/>
  <c r="D99" i="6"/>
  <c r="D98" i="6"/>
  <c r="D97" i="6"/>
  <c r="D96" i="6"/>
  <c r="E94" i="6"/>
  <c r="E93" i="6" s="1"/>
  <c r="D95" i="6"/>
  <c r="D94" i="6"/>
  <c r="D93" i="6"/>
  <c r="E90" i="6"/>
  <c r="D92" i="6"/>
  <c r="D91" i="6"/>
  <c r="D90" i="6"/>
  <c r="E83" i="6"/>
  <c r="D89" i="6"/>
  <c r="D88" i="6"/>
  <c r="D87" i="6"/>
  <c r="D86" i="6"/>
  <c r="D85" i="6"/>
  <c r="D84" i="6"/>
  <c r="D83" i="6"/>
  <c r="E81" i="6"/>
  <c r="D82" i="6"/>
  <c r="D81" i="6"/>
  <c r="E79" i="6"/>
  <c r="D80" i="6"/>
  <c r="D79" i="6"/>
  <c r="D78" i="6"/>
  <c r="E75" i="6"/>
  <c r="E74" i="6" s="1"/>
  <c r="D77" i="6"/>
  <c r="D76" i="6"/>
  <c r="D75" i="6"/>
  <c r="D74" i="6"/>
  <c r="E67" i="6"/>
  <c r="D73" i="6"/>
  <c r="D72" i="6"/>
  <c r="D71" i="6"/>
  <c r="D70" i="6"/>
  <c r="D69" i="6"/>
  <c r="D68" i="6"/>
  <c r="D67" i="6"/>
  <c r="E65" i="6"/>
  <c r="E56" i="6" s="1"/>
  <c r="D66" i="6"/>
  <c r="D65" i="6"/>
  <c r="E57" i="6"/>
  <c r="D64" i="6"/>
  <c r="D63" i="6"/>
  <c r="D62" i="6"/>
  <c r="D61" i="6"/>
  <c r="D60" i="6"/>
  <c r="D59" i="6"/>
  <c r="D58" i="6"/>
  <c r="D57" i="6"/>
  <c r="D56" i="6"/>
  <c r="E52" i="6"/>
  <c r="E51" i="6" s="1"/>
  <c r="D55" i="6"/>
  <c r="D54" i="6"/>
  <c r="D53" i="6"/>
  <c r="D52" i="6"/>
  <c r="D51" i="6"/>
  <c r="E46" i="6"/>
  <c r="E45" i="6" s="1"/>
  <c r="D50" i="6"/>
  <c r="D49" i="6"/>
  <c r="D48" i="6"/>
  <c r="D47" i="6"/>
  <c r="D46" i="6"/>
  <c r="D45" i="6"/>
  <c r="E43" i="6"/>
  <c r="E37" i="6" s="1"/>
  <c r="D44" i="6"/>
  <c r="D43" i="6"/>
  <c r="E41" i="6"/>
  <c r="D42" i="6"/>
  <c r="D41" i="6"/>
  <c r="E38" i="6"/>
  <c r="D40" i="6"/>
  <c r="D39" i="6"/>
  <c r="D38" i="6"/>
  <c r="D37" i="6"/>
  <c r="E35" i="6"/>
  <c r="D36" i="6"/>
  <c r="D35" i="6"/>
  <c r="E33" i="6"/>
  <c r="D34" i="6"/>
  <c r="D33" i="6"/>
  <c r="E23" i="6"/>
  <c r="D32" i="6"/>
  <c r="D31" i="6"/>
  <c r="D30" i="6"/>
  <c r="D29" i="6"/>
  <c r="D28" i="6"/>
  <c r="D27" i="6"/>
  <c r="D26" i="6"/>
  <c r="D25" i="6"/>
  <c r="D24" i="6"/>
  <c r="D23" i="6"/>
  <c r="E15" i="6"/>
  <c r="D22" i="6"/>
  <c r="D21" i="6"/>
  <c r="D20" i="6"/>
  <c r="D19" i="6"/>
  <c r="D18" i="6"/>
  <c r="D17" i="6"/>
  <c r="D16" i="6"/>
  <c r="D15" i="6"/>
  <c r="E3" i="6"/>
  <c r="D14" i="6"/>
  <c r="D13" i="6"/>
  <c r="D12" i="6"/>
  <c r="D11" i="6"/>
  <c r="D10" i="6"/>
  <c r="D9" i="6"/>
  <c r="D8" i="6"/>
  <c r="D7" i="6"/>
  <c r="D6" i="6"/>
  <c r="D5" i="6"/>
  <c r="D4" i="6"/>
  <c r="D3" i="6"/>
  <c r="D2" i="6"/>
  <c r="F12" i="5"/>
  <c r="E12" i="5"/>
  <c r="F11" i="5"/>
  <c r="E11" i="5"/>
  <c r="F10" i="5"/>
  <c r="F9" i="5"/>
  <c r="E9" i="5"/>
  <c r="F8" i="5"/>
  <c r="F7" i="5"/>
  <c r="E7" i="5"/>
  <c r="F6" i="5"/>
  <c r="E6" i="5"/>
  <c r="F5" i="5"/>
  <c r="E5" i="5"/>
  <c r="F4" i="5"/>
  <c r="E4" i="5"/>
  <c r="F3" i="5"/>
  <c r="E3" i="5"/>
  <c r="E2" i="6" l="1"/>
  <c r="E133" i="6" s="1"/>
  <c r="E135" i="6" s="1"/>
  <c r="E138" i="6" s="1"/>
  <c r="E78" i="6"/>
</calcChain>
</file>

<file path=xl/sharedStrings.xml><?xml version="1.0" encoding="utf-8"?>
<sst xmlns="http://schemas.openxmlformats.org/spreadsheetml/2006/main" count="275" uniqueCount="183">
  <si>
    <t>Current SQL Instance Name</t>
  </si>
  <si>
    <t>Current Estimate Catalog Name</t>
  </si>
  <si>
    <t>Current Estimate ID</t>
  </si>
  <si>
    <t>Current Estimate Name</t>
  </si>
  <si>
    <t>Current Estimate Branch</t>
  </si>
  <si>
    <t>Current Estimate User</t>
  </si>
  <si>
    <t>Other Open Estimates by User</t>
  </si>
  <si>
    <t>Name</t>
  </si>
  <si>
    <t>ID</t>
  </si>
  <si>
    <t>Branch</t>
  </si>
  <si>
    <t>Validation Check</t>
  </si>
  <si>
    <t>Status</t>
  </si>
  <si>
    <t>Verify that the first five (5) rows in the totals page are category subtotals</t>
  </si>
  <si>
    <t>Verify that all totals page addons have valid distribution criteria</t>
  </si>
  <si>
    <t>Verify that recalculated addon amounts match stored application values</t>
  </si>
  <si>
    <t>No Categories Selected</t>
  </si>
  <si>
    <t>Invalid Range Selected</t>
  </si>
  <si>
    <t>Row</t>
  </si>
  <si>
    <t>Description</t>
  </si>
  <si>
    <t>Amount</t>
  </si>
  <si>
    <t>The following addon(s) cannot be allocated for the reason(s) indicated and therefore the
requested addon distribution cannot be generated.  Please return to the estimate, adjust
the addons as necessary to remedy the exception(s) listed below and run the export again.</t>
  </si>
  <si>
    <t>DESKTOP-BAV06SS\SAGE_ESTIMATING</t>
  </si>
  <si>
    <t>Estimates_ExportTesting</t>
  </si>
  <si>
    <t>Sample Estimate - Warehouse Project</t>
  </si>
  <si>
    <t>DESKTOP-BAV06SS\MICROSOFT</t>
  </si>
  <si>
    <t>None</t>
  </si>
  <si>
    <t>Position</t>
  </si>
  <si>
    <t>Current Dollar Amounts</t>
  </si>
  <si>
    <t>Calculated within Export Routine</t>
  </si>
  <si>
    <t>Stored in Sage Estimating</t>
  </si>
  <si>
    <t>Current Difference</t>
  </si>
  <si>
    <t>%</t>
  </si>
  <si>
    <t>Labor</t>
  </si>
  <si>
    <t>Material</t>
  </si>
  <si>
    <t>Subcontract</t>
  </si>
  <si>
    <t>Equipment</t>
  </si>
  <si>
    <t>Other</t>
  </si>
  <si>
    <t>Trade Cost Subtotal</t>
  </si>
  <si>
    <t>General Conditions</t>
  </si>
  <si>
    <t>Construction Cost Subtotal</t>
  </si>
  <si>
    <t>Fee</t>
  </si>
  <si>
    <t>Insurance</t>
  </si>
  <si>
    <t>Passed</t>
  </si>
  <si>
    <t>0331 - Structural Concrete</t>
  </si>
  <si>
    <t>031000.00 - Concrete Forming &amp; Accessories</t>
  </si>
  <si>
    <t>Column forms; square, job built; 36" x 36"; 4 uses</t>
  </si>
  <si>
    <t>sf</t>
  </si>
  <si>
    <t>Footing forms, job built; continuous wall; 4 uses</t>
  </si>
  <si>
    <t>Footing forms, job built; column footing, spread; 4 uses</t>
  </si>
  <si>
    <t>Slab forms, job built; edge; 6" high; 4 uses</t>
  </si>
  <si>
    <t>lf</t>
  </si>
  <si>
    <t>Slab forms, job built; edge; 12" high; 4 uses</t>
  </si>
  <si>
    <t>Wall forms, job built; exterior; up to 8' high; 4 uses</t>
  </si>
  <si>
    <t>Keyway form (5 uses); 2" x 4"</t>
  </si>
  <si>
    <t>Chamfer strip; wood; 3/4" wide</t>
  </si>
  <si>
    <t>Expansion joint, premolded, in slabs; polyethylene foam; 1/2" x 6"</t>
  </si>
  <si>
    <t>Vapor barrier; 6 mil polyethylene</t>
  </si>
  <si>
    <t>Gravel porous fill, under floor slab, 3/4" stone</t>
  </si>
  <si>
    <t>cy</t>
  </si>
  <si>
    <t>032000.00 - Concrete Reinforcing</t>
  </si>
  <si>
    <t>Wall rebar; concrete; #3 - #4</t>
  </si>
  <si>
    <t>ton</t>
  </si>
  <si>
    <t>Column rebar; #3 - #4</t>
  </si>
  <si>
    <t>Column rebar; #5 - #6</t>
  </si>
  <si>
    <t>Footing rebar; grade 60; #3 - #4</t>
  </si>
  <si>
    <t>Footing rebar; grade 60; #5 - #6</t>
  </si>
  <si>
    <t>Slab rebar; #3 - #4</t>
  </si>
  <si>
    <t>Slab wire mesh; standard; 6" x 6"; W1.4 x W1.4</t>
  </si>
  <si>
    <t>033000.00 - Cast-in-Place Concrete</t>
  </si>
  <si>
    <t>Column concrete; 2500 or 3000 psi; by pump</t>
  </si>
  <si>
    <t>Elevated slab concrete; 2500 or 3000 psi; by pump</t>
  </si>
  <si>
    <t>Continuous footing concrete; 2500 or 3000 psi; by chute</t>
  </si>
  <si>
    <t>Spread footing concrete; 2500 or 3000 psi; under 5 cy; by chute</t>
  </si>
  <si>
    <t>Slab on grade concrete; 3500 or 4000 psi; by chute</t>
  </si>
  <si>
    <t>Wall concrete; 2500 or 3000 psi; to 4'; by chute</t>
  </si>
  <si>
    <t>Floor finish; screed</t>
  </si>
  <si>
    <t>Wall finish; break ties and patch holes</t>
  </si>
  <si>
    <t>Concrete curing; sprayed membrane; slabs</t>
  </si>
  <si>
    <t>036000.00 - Grouting</t>
  </si>
  <si>
    <t>Grouting for bases; non-shrink; non-metallic; 2" deep</t>
  </si>
  <si>
    <t>072000.00 - Thermal Protection</t>
  </si>
  <si>
    <t>Board insulation; polystyrene; wall; 2" thick, R8.33</t>
  </si>
  <si>
    <t>0510 - Structural Steel</t>
  </si>
  <si>
    <t>051000.00 - Structural Metal Framing</t>
  </si>
  <si>
    <t>Structural steel; beams and girders, A-36; bolted</t>
  </si>
  <si>
    <t>Structural steel; tube; greater than 6" wide rectangular; heavy sections</t>
  </si>
  <si>
    <t>052000.00 - Metal Joists</t>
  </si>
  <si>
    <t>Metal joist; K series</t>
  </si>
  <si>
    <t>053000.00 - Metal Decking</t>
  </si>
  <si>
    <t>Metal deck; open type, galvanized; 1 1/2" deep; 20 ga</t>
  </si>
  <si>
    <t>0550 - Miscellaneous Metals</t>
  </si>
  <si>
    <t>055000.00 - Metal Fabrications</t>
  </si>
  <si>
    <t>Metal stair; pan type with cement fill, steel; per riser; tread; 4' wide</t>
  </si>
  <si>
    <t>each</t>
  </si>
  <si>
    <t>Metal stair; pan type with cement fill, steel; per riser; landing</t>
  </si>
  <si>
    <t>Railing, pipe; 1 1/2" dia, welded steel; 3-rail; galvanized</t>
  </si>
  <si>
    <t>Railing, pipe; 1 1/2" dia, welded steel; wall mounted, single rail; galvanized</t>
  </si>
  <si>
    <t>0780 - Fire &amp; Smoke Protection</t>
  </si>
  <si>
    <t>078000.00 - Fire &amp; Smoke Protection</t>
  </si>
  <si>
    <t>Fireproofing; sprayed on; 1" thick; on beams</t>
  </si>
  <si>
    <t>Fireproofing; sprayed on; 1" thick; on columns</t>
  </si>
  <si>
    <t>Fireproofing; sprayed on; 1" thick; on decks; fluted surface</t>
  </si>
  <si>
    <t>0810 - Doors, Frames &amp; Hardware</t>
  </si>
  <si>
    <t>081000.00 - Doors &amp; Frames</t>
  </si>
  <si>
    <t>Hollow metal frame, stock; 16 ga; 6 3/4" x 1 3/4"; 3'-0" x 7'-0"</t>
  </si>
  <si>
    <t>Hollow metal frame, stock; 16 ga; 6 3/4" x 1 3/4"; 6'-0" x 7'-0"</t>
  </si>
  <si>
    <t>Hollow metal frame, stock; 16 ga; 4 3/4" x 1 3/4"; sidelight, complete; 1'-0" x 7'-2"</t>
  </si>
  <si>
    <t>Hollow metal frame, stock; 16 ga; 5 3/4" x 1 3/4"; 3'-0" x 7'-0"</t>
  </si>
  <si>
    <t>Hollow metal frame, stock; 16 ga; 5 3/4" x 1 3/4"; 6'-0" x 7'-0"</t>
  </si>
  <si>
    <t>Flush hollow metal door; heavy duty, unrated; 18 ga; 1 3/4" thick; 3'-0" x 7'-0"</t>
  </si>
  <si>
    <t>Wood door; solid core; 1 3/4" thick; birch faced; 3'-0" x 7'-0"</t>
  </si>
  <si>
    <t>085000.00 - Windows</t>
  </si>
  <si>
    <t>Steel window, primed; industrial; fixed sash</t>
  </si>
  <si>
    <t>087000.00 - Hardware</t>
  </si>
  <si>
    <t>Hinges; 4" x 4" butts, steel, standard</t>
  </si>
  <si>
    <t>pair</t>
  </si>
  <si>
    <t>Latchset, heavy duty; cylindrical</t>
  </si>
  <si>
    <t>Latchset, heavy duty; mortise</t>
  </si>
  <si>
    <t>Lockset, heavy duty; cylindrical</t>
  </si>
  <si>
    <t>Mortise locks and latchsets, chrome; entry lockset</t>
  </si>
  <si>
    <t>Door closer; surface mounted, traditional type, parallel arm; heavy duty</t>
  </si>
  <si>
    <t>0830 - Specialty Doors &amp; Frames</t>
  </si>
  <si>
    <t>083000.00 - Specialty Doors &amp; Frames</t>
  </si>
  <si>
    <t>Top coiling grille, manually operated, steel or aluminum; opening; 6' high x 16' wide</t>
  </si>
  <si>
    <t>Sectional metal overhead door, complete; commercial grade; 12' x 12'</t>
  </si>
  <si>
    <t>0920 - Drywall, Carpentry &amp; Acoustical</t>
  </si>
  <si>
    <t>061000.00 - Rough Carpentry</t>
  </si>
  <si>
    <t>Blocking; steel construction; walls; 2" x 6"</t>
  </si>
  <si>
    <t>Batt insulation; wall, fiberglass; unfaced; 4" thick, R11</t>
  </si>
  <si>
    <t>092000.00 - Plaster &amp; Gypsum Board</t>
  </si>
  <si>
    <t>Metal framing; furring; on walls; 7/8" channel; 16" o.c.</t>
  </si>
  <si>
    <t>Metal framing; studs, non-load bearing, galvanized; 3 5/8"; 20 ga; 16" o.c.</t>
  </si>
  <si>
    <t>Drywall; plasterboard; 5/8"; nailed or screwed to walls</t>
  </si>
  <si>
    <t>Drywall; add for fire resistant</t>
  </si>
  <si>
    <t>Drywall; add for water resistant</t>
  </si>
  <si>
    <t>Drywall; add for taping and finishing joints; average</t>
  </si>
  <si>
    <t>095000.00 - Ceilings</t>
  </si>
  <si>
    <t>Acoustical panels; mineral fiber; 3/4" thick; 2' x 2'</t>
  </si>
  <si>
    <t>Ceiling suspension system; T-bar; 2' x 2'</t>
  </si>
  <si>
    <t>0930 - Ceramic Tile</t>
  </si>
  <si>
    <t>Scratch coat; for ceramic tile</t>
  </si>
  <si>
    <t>sy</t>
  </si>
  <si>
    <t>093000.00 - Tiling</t>
  </si>
  <si>
    <t>Tile; glazed ceramic wall; 4 1/4" x 4 1/4"; average</t>
  </si>
  <si>
    <t>Tile; glazed ceramic base; 4 1/4" high; average</t>
  </si>
  <si>
    <t>Tile; unglazed ceramic flooring; portland cement bed, cushion edge, face mounted; 2" x 2"</t>
  </si>
  <si>
    <t>0960 - Flooring</t>
  </si>
  <si>
    <t>096000.00 - Flooring</t>
  </si>
  <si>
    <t>Resilient wall base, vinyl; group 1; 4" high</t>
  </si>
  <si>
    <t>Resilient flooring; solid vinyl tile, 1/8" thick, 12" x 12"; solid colors</t>
  </si>
  <si>
    <t>Carpet; tile; foam backed; average</t>
  </si>
  <si>
    <t>0990 - Painting &amp; Coating</t>
  </si>
  <si>
    <t>099000.00 - Painting &amp; Coating</t>
  </si>
  <si>
    <t>Paint ceilings; spray; first coat; average</t>
  </si>
  <si>
    <t>Paint ceilings; spray; second coat; average</t>
  </si>
  <si>
    <t>Paint walls; spray; first coat; average</t>
  </si>
  <si>
    <t>Paint walls; spray; second coat; average</t>
  </si>
  <si>
    <t>1028 - Toilet Partitions &amp; Accessories</t>
  </si>
  <si>
    <t>102000.00 - Interior Specialties</t>
  </si>
  <si>
    <t>Toilet partition; metal; floor mounted</t>
  </si>
  <si>
    <t>Toilet partition; wheelchair accessible; painted metal; floor mounted</t>
  </si>
  <si>
    <t>Toilet partition; urinal screen; painted metal; floor mounted</t>
  </si>
  <si>
    <t>Grab bar, wall mounted; 1 1/2" dia; stainless steel; 36" long</t>
  </si>
  <si>
    <t>Grab bar, wall mounted; 1 1/2" dia; stainless steel; 42" long</t>
  </si>
  <si>
    <t>1334 - Fabricated Engineered Structures</t>
  </si>
  <si>
    <t>133000.00 - Special Structures</t>
  </si>
  <si>
    <t>Pre-engineered metal building; 100' x 150'; 25' eave height</t>
  </si>
  <si>
    <t>2100 - Fire Suppression</t>
  </si>
  <si>
    <t>210000.00 - Fire Suppression - General</t>
  </si>
  <si>
    <t>Fire Suppression Quote</t>
  </si>
  <si>
    <t>gsf</t>
  </si>
  <si>
    <t>2200 - Plumbing</t>
  </si>
  <si>
    <t>220000.00 - Plumbing - General</t>
  </si>
  <si>
    <t>Plumbing Quote</t>
  </si>
  <si>
    <t>2300 - HVAC</t>
  </si>
  <si>
    <t>230000.00 - HVAC - General</t>
  </si>
  <si>
    <t>HVAC Quote</t>
  </si>
  <si>
    <t>2600 - Electrical</t>
  </si>
  <si>
    <t>260000.00 - Electrical - General</t>
  </si>
  <si>
    <t>Electrical Power &amp; Lighting Quote</t>
  </si>
  <si>
    <t>Quantity</t>
  </si>
  <si>
    <t>Unit</t>
  </si>
  <si>
    <t>Cost/Unit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</si>
</sst>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 #,##0_);_(* \(#,##0\);_(* &quot;-&quot;??_);_(@_)"/>
    <numFmt numFmtId="165" formatCode="_(* #,##0.0000_)%;_(* \(#,##0.0000\)%;_(* &quot;-&quot;??_);_(@_)"/>
    <numFmt numFmtId="166" formatCode="_(&quot;$&quot;* #,##0_);_(&quot;$&quot;* \(#,##0\);_(&quot;$&quot;* &quot;-&quot;??_);_(@_)"/>
  </numFmts>
  <fonts count="9" x14ac:knownFonts="1">
    <font>
      <sz val="11"/>
      <color theme="1"/>
      <name val="Calibri"/>
      <family val="2"/>
      <scheme val="minor"/>
    </font>
    <font>
      <b/>
      <sz val="11"/>
      <color theme="1"/>
      <name val="Calibri"/>
      <family val="2"/>
      <scheme val="minor"/>
    </font>
    <font>
      <i/>
      <sz val="11"/>
      <color theme="1"/>
      <name val="Calibri"/>
      <family val="2"/>
      <scheme val="minor"/>
    </font>
    <font>
      <sz val="11"/>
      <color theme="1"/>
      <name val="Calibri"/>
      <family val="2"/>
      <scheme val="minor"/>
    </font>
    <font>
      <b/>
      <sz val="11"/>
      <color rgb="FF33CC33"/>
      <name val="Calibri"/>
      <family val="2"/>
      <scheme val="minor"/>
    </font>
    <font>
      <b/>
      <sz val="12"/>
      <color rgb="FF000000"/>
      <name val="Calibri"/>
      <family val="2"/>
      <scheme val="minor"/>
    </font>
    <font>
      <b/>
      <sz val="11"/>
      <color rgb="FF008080"/>
      <name val="Calibri"/>
      <family val="2"/>
      <scheme val="minor"/>
    </font>
    <font>
      <sz val="11"/>
      <color rgb="FF000000"/>
      <name val="Calibri"/>
      <family val="2"/>
      <scheme val="minor"/>
    </font>
    <font>
      <b/>
      <sz val="11"/>
      <color rgb="FF000000"/>
      <name val="Calibri"/>
      <family val="2"/>
      <scheme val="minor"/>
    </font>
  </fonts>
  <fills count="9">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E1E1E1"/>
        <bgColor indexed="64"/>
      </patternFill>
    </fill>
    <fill>
      <patternFill patternType="solid">
        <fgColor rgb="FFFFFF00"/>
        <bgColor indexed="64"/>
      </patternFill>
    </fill>
    <fill>
      <patternFill patternType="solid">
        <fgColor rgb="FFFFFF80"/>
        <bgColor indexed="64"/>
      </patternFill>
    </fill>
    <fill>
      <patternFill patternType="solid">
        <fgColor rgb="FF80FF8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dotted">
        <color rgb="FFE1E1E1"/>
      </top>
      <bottom/>
      <diagonal/>
    </border>
  </borders>
  <cellStyleXfs count="3">
    <xf numFmtId="0" fontId="0" fillId="0" borderId="0"/>
    <xf numFmtId="43" fontId="3" fillId="0" borderId="0" applyFont="0" applyFill="0" applyBorder="0" applyAlignment="0" applyProtection="0"/>
    <xf numFmtId="44" fontId="3" fillId="0" borderId="0" applyFont="0" applyFill="0" applyBorder="0" applyAlignment="0" applyProtection="0"/>
  </cellStyleXfs>
  <cellXfs count="87">
    <xf numFmtId="0" fontId="0" fillId="0" borderId="0" xfId="0"/>
    <xf numFmtId="0" fontId="0" fillId="0" borderId="0" xfId="0" applyAlignment="1">
      <alignment horizontal="left" indent="1"/>
    </xf>
    <xf numFmtId="1" fontId="0" fillId="0" borderId="0" xfId="0" applyNumberFormat="1" applyAlignment="1">
      <alignment horizontal="center"/>
    </xf>
    <xf numFmtId="0" fontId="1" fillId="0" borderId="0" xfId="0" applyFont="1" applyAlignment="1">
      <alignment horizontal="left" indent="1"/>
    </xf>
    <xf numFmtId="0" fontId="0" fillId="2" borderId="1" xfId="0" applyFill="1" applyBorder="1" applyAlignment="1">
      <alignment horizontal="left" indent="1"/>
    </xf>
    <xf numFmtId="1" fontId="0" fillId="2" borderId="1" xfId="0" applyNumberFormat="1" applyFill="1" applyBorder="1" applyAlignment="1">
      <alignment horizontal="left" indent="1"/>
    </xf>
    <xf numFmtId="0" fontId="0" fillId="3" borderId="1" xfId="0" applyFill="1" applyBorder="1" applyAlignment="1">
      <alignment horizontal="left" indent="1"/>
    </xf>
    <xf numFmtId="0" fontId="1" fillId="0" borderId="2" xfId="0" applyFont="1" applyBorder="1" applyAlignment="1">
      <alignment horizontal="center"/>
    </xf>
    <xf numFmtId="1" fontId="1" fillId="0" borderId="2" xfId="0" applyNumberFormat="1" applyFont="1" applyBorder="1" applyAlignment="1">
      <alignment horizontal="center"/>
    </xf>
    <xf numFmtId="0" fontId="2" fillId="0" borderId="0" xfId="0" applyFont="1" applyAlignment="1">
      <alignment horizontal="left" indent="1"/>
    </xf>
    <xf numFmtId="1" fontId="2" fillId="0" borderId="0" xfId="0" applyNumberFormat="1" applyFont="1" applyAlignment="1">
      <alignment horizontal="center"/>
    </xf>
    <xf numFmtId="0" fontId="1" fillId="4" borderId="0" xfId="0" applyFont="1" applyFill="1" applyAlignment="1">
      <alignment horizontal="center" vertical="center" wrapText="1"/>
    </xf>
    <xf numFmtId="0" fontId="1" fillId="0" borderId="0" xfId="0" applyFont="1" applyAlignment="1">
      <alignment vertical="center" wrapText="1"/>
    </xf>
    <xf numFmtId="0" fontId="0" fillId="0" borderId="0" xfId="0" applyAlignment="1">
      <alignment horizontal="left" vertical="center" wrapText="1" indent="1"/>
    </xf>
    <xf numFmtId="0" fontId="1" fillId="0" borderId="0" xfId="0" applyFont="1" applyAlignment="1">
      <alignment horizontal="center" vertical="center" wrapText="1"/>
    </xf>
    <xf numFmtId="0" fontId="0" fillId="0" borderId="0" xfId="0" applyAlignment="1">
      <alignment vertical="center" wrapText="1"/>
    </xf>
    <xf numFmtId="164" fontId="0" fillId="4" borderId="0" xfId="1" applyNumberFormat="1" applyFont="1" applyFill="1" applyAlignment="1">
      <alignment horizontal="center" vertical="center"/>
    </xf>
    <xf numFmtId="0" fontId="0" fillId="4" borderId="0" xfId="0" applyFill="1" applyAlignment="1">
      <alignment horizontal="center" vertical="center"/>
    </xf>
    <xf numFmtId="44" fontId="0" fillId="4" borderId="0" xfId="2" applyFont="1" applyFill="1" applyAlignment="1">
      <alignment horizontal="center" vertical="center"/>
    </xf>
    <xf numFmtId="0" fontId="0" fillId="0" borderId="0" xfId="0" applyAlignment="1">
      <alignment vertical="center"/>
    </xf>
    <xf numFmtId="164" fontId="0" fillId="0" borderId="0" xfId="1" applyNumberFormat="1" applyFont="1" applyAlignment="1">
      <alignment vertical="center"/>
    </xf>
    <xf numFmtId="44" fontId="0" fillId="0" borderId="0" xfId="2" applyFont="1" applyAlignment="1">
      <alignment vertical="center"/>
    </xf>
    <xf numFmtId="0" fontId="0" fillId="0" borderId="0" xfId="0" applyAlignment="1">
      <alignment horizontal="center" vertical="center"/>
    </xf>
    <xf numFmtId="0" fontId="0" fillId="0" borderId="0" xfId="1" applyNumberFormat="1" applyFont="1" applyAlignment="1">
      <alignment horizontal="left" vertical="center" wrapText="1" indent="1"/>
    </xf>
    <xf numFmtId="0" fontId="0" fillId="0" borderId="0" xfId="0" applyAlignment="1">
      <alignment horizontal="left" vertical="center" wrapText="1" indent="1"/>
    </xf>
    <xf numFmtId="0" fontId="0" fillId="4" borderId="0" xfId="0" applyFill="1" applyAlignment="1">
      <alignment horizontal="center" vertical="center" textRotation="90" wrapText="1"/>
    </xf>
    <xf numFmtId="0" fontId="0" fillId="0" borderId="0" xfId="0" applyAlignment="1">
      <alignment horizontal="left" vertical="center" indent="1"/>
    </xf>
    <xf numFmtId="0" fontId="0" fillId="0" borderId="0" xfId="0" applyAlignment="1">
      <alignment horizontal="center"/>
    </xf>
    <xf numFmtId="164" fontId="0" fillId="0" borderId="0" xfId="0" applyNumberFormat="1" applyAlignment="1">
      <alignment vertical="center"/>
    </xf>
    <xf numFmtId="44" fontId="0" fillId="0" borderId="0" xfId="0" applyNumberFormat="1" applyAlignment="1">
      <alignment vertical="center"/>
    </xf>
    <xf numFmtId="165" fontId="0" fillId="0" borderId="0" xfId="0" applyNumberFormat="1" applyAlignment="1">
      <alignment horizontal="center" vertical="center"/>
    </xf>
    <xf numFmtId="164" fontId="0" fillId="5" borderId="1" xfId="0" applyNumberFormat="1" applyFill="1" applyBorder="1" applyAlignment="1">
      <alignment horizontal="center" vertical="center" textRotation="90" wrapText="1"/>
    </xf>
    <xf numFmtId="0" fontId="0" fillId="5" borderId="1" xfId="0" applyFill="1" applyBorder="1" applyAlignment="1">
      <alignment horizontal="center" vertical="center" wrapText="1"/>
    </xf>
    <xf numFmtId="44" fontId="0" fillId="5" borderId="1" xfId="0" applyNumberFormat="1" applyFill="1" applyBorder="1" applyAlignment="1">
      <alignment horizontal="center" vertical="center" wrapText="1"/>
    </xf>
    <xf numFmtId="44" fontId="0" fillId="5" borderId="1" xfId="0" applyNumberFormat="1" applyFill="1" applyBorder="1" applyAlignment="1">
      <alignment horizontal="center" vertical="center" wrapText="1"/>
    </xf>
    <xf numFmtId="165" fontId="0" fillId="5" borderId="1" xfId="0" applyNumberFormat="1" applyFill="1" applyBorder="1" applyAlignment="1">
      <alignment horizontal="center" vertical="center" wrapText="1"/>
    </xf>
    <xf numFmtId="164" fontId="1" fillId="6" borderId="3" xfId="0" applyNumberFormat="1" applyFont="1" applyFill="1" applyBorder="1" applyAlignment="1">
      <alignment vertical="center"/>
    </xf>
    <xf numFmtId="44" fontId="1" fillId="6" borderId="3" xfId="0" applyNumberFormat="1" applyFont="1" applyFill="1" applyBorder="1" applyAlignment="1">
      <alignment vertical="center"/>
    </xf>
    <xf numFmtId="44" fontId="1" fillId="0" borderId="0" xfId="0" applyNumberFormat="1" applyFont="1" applyAlignment="1">
      <alignment vertical="center"/>
    </xf>
    <xf numFmtId="165" fontId="1" fillId="0" borderId="0" xfId="0" applyNumberFormat="1" applyFont="1" applyAlignment="1">
      <alignment horizontal="center" vertical="center"/>
    </xf>
    <xf numFmtId="0" fontId="1" fillId="0" borderId="0" xfId="0" applyFont="1"/>
    <xf numFmtId="0" fontId="1" fillId="6" borderId="3" xfId="0" applyFont="1" applyFill="1" applyBorder="1" applyAlignment="1">
      <alignment horizontal="right" vertical="center" indent="1"/>
    </xf>
    <xf numFmtId="0" fontId="4" fillId="0" borderId="0" xfId="0" applyFont="1" applyAlignment="1">
      <alignment horizontal="center" vertical="center" wrapText="1"/>
    </xf>
    <xf numFmtId="49" fontId="0" fillId="0" borderId="0" xfId="0" applyNumberFormat="1"/>
    <xf numFmtId="0" fontId="5" fillId="0" borderId="0" xfId="0" applyFont="1" applyAlignment="1">
      <alignment vertical="center" wrapText="1"/>
    </xf>
    <xf numFmtId="49" fontId="5" fillId="0" borderId="3" xfId="0" applyNumberFormat="1" applyFont="1" applyBorder="1" applyAlignment="1">
      <alignment horizontal="left" vertical="center" wrapText="1" indent="1"/>
    </xf>
    <xf numFmtId="0" fontId="6" fillId="0" borderId="0" xfId="0" applyFont="1" applyAlignment="1">
      <alignment vertical="center" wrapText="1"/>
    </xf>
    <xf numFmtId="49" fontId="6" fillId="0" borderId="0" xfId="0" applyNumberFormat="1" applyFont="1" applyAlignment="1">
      <alignment horizontal="left" vertical="center" wrapText="1" indent="2"/>
    </xf>
    <xf numFmtId="49" fontId="0" fillId="0" borderId="4" xfId="0" applyNumberFormat="1" applyFill="1" applyBorder="1" applyAlignment="1">
      <alignment horizontal="left" vertical="center" wrapText="1" indent="3"/>
    </xf>
    <xf numFmtId="0" fontId="7" fillId="0" borderId="0" xfId="0" applyFont="1" applyAlignment="1">
      <alignment vertical="center" wrapText="1"/>
    </xf>
    <xf numFmtId="0" fontId="8" fillId="0" borderId="0" xfId="0" applyFont="1" applyAlignment="1">
      <alignment vertical="center" wrapText="1"/>
    </xf>
    <xf numFmtId="49" fontId="8" fillId="7" borderId="3" xfId="0" applyNumberFormat="1" applyFont="1" applyFill="1" applyBorder="1" applyAlignment="1">
      <alignment horizontal="right" vertical="center" wrapText="1" indent="1"/>
    </xf>
    <xf numFmtId="49" fontId="7" fillId="0" borderId="4" xfId="0" applyNumberFormat="1" applyFont="1" applyFill="1" applyBorder="1" applyAlignment="1">
      <alignment horizontal="right" vertical="center" wrapText="1" indent="1"/>
    </xf>
    <xf numFmtId="49" fontId="5" fillId="8" borderId="3" xfId="0" applyNumberFormat="1" applyFont="1" applyFill="1" applyBorder="1" applyAlignment="1">
      <alignment vertical="center" wrapText="1"/>
    </xf>
    <xf numFmtId="43" fontId="5" fillId="0" borderId="3" xfId="0" applyNumberFormat="1" applyFont="1" applyBorder="1" applyAlignment="1">
      <alignment vertical="center" wrapText="1"/>
    </xf>
    <xf numFmtId="43" fontId="6" fillId="0" borderId="0" xfId="0" applyNumberFormat="1" applyFont="1" applyAlignment="1">
      <alignment vertical="center" wrapText="1"/>
    </xf>
    <xf numFmtId="43" fontId="0" fillId="0" borderId="4" xfId="0" applyNumberFormat="1" applyFill="1" applyBorder="1" applyAlignment="1">
      <alignment vertical="center" wrapText="1"/>
    </xf>
    <xf numFmtId="43" fontId="8" fillId="7" borderId="3" xfId="0" applyNumberFormat="1" applyFont="1" applyFill="1" applyBorder="1" applyAlignment="1">
      <alignment vertical="center" wrapText="1"/>
    </xf>
    <xf numFmtId="43" fontId="7" fillId="0" borderId="4" xfId="0" applyNumberFormat="1" applyFont="1" applyFill="1" applyBorder="1" applyAlignment="1">
      <alignment vertical="center" wrapText="1"/>
    </xf>
    <xf numFmtId="43" fontId="5" fillId="8" borderId="3" xfId="0" applyNumberFormat="1" applyFont="1" applyFill="1" applyBorder="1" applyAlignment="1">
      <alignment vertical="center" wrapText="1"/>
    </xf>
    <xf numFmtId="43" fontId="0" fillId="0" borderId="0" xfId="0" applyNumberFormat="1"/>
    <xf numFmtId="0" fontId="5" fillId="0" borderId="3" xfId="0" applyFont="1" applyBorder="1" applyAlignment="1">
      <alignment horizontal="left" vertical="center" wrapText="1" indent="1"/>
    </xf>
    <xf numFmtId="0" fontId="6" fillId="0" borderId="0" xfId="0" applyFont="1" applyAlignment="1">
      <alignment horizontal="left" vertical="center" wrapText="1" indent="1"/>
    </xf>
    <xf numFmtId="0" fontId="0" fillId="0" borderId="4" xfId="0" applyFill="1" applyBorder="1" applyAlignment="1">
      <alignment horizontal="left" vertical="center" wrapText="1" indent="1"/>
    </xf>
    <xf numFmtId="0" fontId="8" fillId="7" borderId="3" xfId="0" applyFont="1" applyFill="1" applyBorder="1" applyAlignment="1">
      <alignment horizontal="left" vertical="center" wrapText="1" indent="1"/>
    </xf>
    <xf numFmtId="0" fontId="7" fillId="0" borderId="4" xfId="0" applyFont="1" applyFill="1" applyBorder="1" applyAlignment="1">
      <alignment horizontal="left" vertical="center" wrapText="1" indent="1"/>
    </xf>
    <xf numFmtId="0" fontId="5" fillId="8" borderId="3" xfId="0" applyFont="1" applyFill="1" applyBorder="1" applyAlignment="1">
      <alignment horizontal="left" vertical="center" wrapText="1" indent="1"/>
    </xf>
    <xf numFmtId="44" fontId="5" fillId="0" borderId="3" xfId="0" applyNumberFormat="1" applyFont="1" applyBorder="1" applyAlignment="1">
      <alignment vertical="center" wrapText="1"/>
    </xf>
    <xf numFmtId="44" fontId="6" fillId="0" borderId="0" xfId="0" applyNumberFormat="1" applyFont="1" applyAlignment="1">
      <alignment vertical="center" wrapText="1"/>
    </xf>
    <xf numFmtId="44" fontId="0" fillId="0" borderId="4" xfId="0" applyNumberFormat="1" applyFill="1" applyBorder="1" applyAlignment="1">
      <alignment vertical="center" wrapText="1"/>
    </xf>
    <xf numFmtId="44" fontId="8" fillId="7" borderId="3" xfId="0" applyNumberFormat="1" applyFont="1" applyFill="1" applyBorder="1" applyAlignment="1">
      <alignment vertical="center" wrapText="1"/>
    </xf>
    <xf numFmtId="44" fontId="7" fillId="0" borderId="4" xfId="0" applyNumberFormat="1" applyFont="1" applyFill="1" applyBorder="1" applyAlignment="1">
      <alignment vertical="center" wrapText="1"/>
    </xf>
    <xf numFmtId="44" fontId="5" fillId="8" borderId="3" xfId="0" applyNumberFormat="1" applyFont="1" applyFill="1" applyBorder="1" applyAlignment="1">
      <alignment vertical="center" wrapText="1"/>
    </xf>
    <xf numFmtId="44" fontId="0" fillId="0" borderId="0" xfId="0" applyNumberFormat="1"/>
    <xf numFmtId="166" fontId="5" fillId="0" borderId="3" xfId="0" applyNumberFormat="1" applyFont="1" applyBorder="1" applyAlignment="1">
      <alignment vertical="center" wrapText="1"/>
    </xf>
    <xf numFmtId="166" fontId="6" fillId="0" borderId="0" xfId="0" applyNumberFormat="1" applyFont="1" applyAlignment="1">
      <alignment vertical="center" wrapText="1"/>
    </xf>
    <xf numFmtId="166" fontId="0" fillId="0" borderId="4" xfId="0" applyNumberFormat="1" applyFill="1" applyBorder="1" applyAlignment="1">
      <alignment vertical="center" wrapText="1"/>
    </xf>
    <xf numFmtId="166" fontId="8" fillId="7" borderId="3" xfId="0" applyNumberFormat="1" applyFont="1" applyFill="1" applyBorder="1" applyAlignment="1">
      <alignment vertical="center" wrapText="1"/>
    </xf>
    <xf numFmtId="166" fontId="7" fillId="0" borderId="4" xfId="0" applyNumberFormat="1" applyFont="1" applyFill="1" applyBorder="1" applyAlignment="1">
      <alignment vertical="center" wrapText="1"/>
    </xf>
    <xf numFmtId="166" fontId="5" fillId="8" borderId="3" xfId="0" applyNumberFormat="1" applyFont="1" applyFill="1" applyBorder="1" applyAlignment="1">
      <alignment vertical="center" wrapText="1"/>
    </xf>
    <xf numFmtId="166" fontId="0" fillId="0" borderId="0" xfId="0" applyNumberFormat="1"/>
    <xf numFmtId="49" fontId="2" fillId="5" borderId="0" xfId="0" applyNumberFormat="1" applyFont="1" applyFill="1" applyAlignment="1">
      <alignment horizontal="center" vertical="center"/>
    </xf>
    <xf numFmtId="43" fontId="2" fillId="5" borderId="0" xfId="0" applyNumberFormat="1" applyFont="1" applyFill="1" applyAlignment="1">
      <alignment horizontal="center" vertical="center"/>
    </xf>
    <xf numFmtId="0" fontId="2" fillId="5" borderId="0" xfId="0" applyFont="1" applyFill="1" applyAlignment="1">
      <alignment horizontal="center" vertical="center"/>
    </xf>
    <xf numFmtId="44" fontId="2" fillId="5" borderId="0" xfId="0" applyNumberFormat="1" applyFont="1" applyFill="1" applyAlignment="1">
      <alignment horizontal="center" vertical="center"/>
    </xf>
    <xf numFmtId="166" fontId="2" fillId="5" borderId="0" xfId="0" applyNumberFormat="1" applyFont="1" applyFill="1" applyAlignment="1">
      <alignment horizontal="center" vertical="center"/>
    </xf>
    <xf numFmtId="0" fontId="2" fillId="0" borderId="0" xfId="0" applyFont="1" applyAlignment="1">
      <alignment horizontal="center" vertical="center"/>
    </xf>
  </cellXfs>
  <cellStyles count="3">
    <cellStyle name="Comma" xfId="1" builtinId="3"/>
    <cellStyle name="Currency" xfId="2" builtinId="4"/>
    <cellStyle name="Normal" xfId="0" builtinId="0"/>
  </cellStyles>
  <dxfs count="3">
    <dxf>
      <fill>
        <patternFill>
          <bgColor rgb="FF92D050"/>
        </patternFill>
      </fill>
    </dxf>
    <dxf>
      <fill>
        <patternFill>
          <bgColor rgb="FFFFC050"/>
        </patternFill>
      </fill>
    </dxf>
    <dxf>
      <fill>
        <patternFill>
          <bgColor rgb="FFFFC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evelopment/Sage%20CRE/SQL%20Estimating%20Exports/AECentric/Templates/Sage%20SQL%20Estimating%20-%20Crosstab%20Export.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evelopment/Sage%20CRE/SQL%20Estimating%20Exports/AECentric/Templates/Copy%20of%20Sage%20SQL%20Estimating%20-%20Crosstab%20Expor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nectivity Audit"/>
      <sheetName val="Crosstab Summary"/>
      <sheetName val="Estimate Validation"/>
      <sheetName val="Addon Exception Audit"/>
    </sheetNames>
    <sheetDataSet>
      <sheetData sheetId="0"/>
      <sheetData sheetId="1">
        <row r="2">
          <cell r="B2">
            <v>0</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nectivity Audit"/>
      <sheetName val="Crosstab Summary"/>
      <sheetName val="Estimate Validation"/>
      <sheetName val="Addon Exception Audit"/>
    </sheetNames>
    <sheetDataSet>
      <sheetData sheetId="0" refreshError="1"/>
      <sheetData sheetId="1">
        <row r="2">
          <cell r="B2">
            <v>0</v>
          </cell>
        </row>
      </sheetData>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D3834-882B-412B-A4BE-88808B0C5389}">
  <sheetPr codeName="Sheet3">
    <pageSetUpPr fitToPage="1"/>
  </sheetPr>
  <dimension ref="A1:D11"/>
  <sheetViews>
    <sheetView showGridLines="0" workbookViewId="0">
      <pane ySplit="10" topLeftCell="A11" activePane="bottomLeft" state="frozen"/>
      <selection activeCell="B6" sqref="B6"/>
      <selection pane="bottomLeft" activeCell="B6" sqref="B6"/>
    </sheetView>
  </sheetViews>
  <sheetFormatPr defaultRowHeight="15" x14ac:dyDescent="0.25"/>
  <cols>
    <col min="1" max="1" width="35.7109375" style="1" customWidth="1"/>
    <col min="2" max="2" width="40.7109375" style="9" customWidth="1"/>
    <col min="3" max="3" width="6.7109375" style="10" customWidth="1"/>
    <col min="4" max="4" width="10.7109375" style="9" customWidth="1"/>
  </cols>
  <sheetData>
    <row r="1" spans="1:4" x14ac:dyDescent="0.25">
      <c r="B1" s="1"/>
      <c r="C1" s="2"/>
      <c r="D1" s="1"/>
    </row>
    <row r="2" spans="1:4" x14ac:dyDescent="0.25">
      <c r="A2" s="3" t="s">
        <v>0</v>
      </c>
      <c r="B2" s="4" t="s">
        <v>21</v>
      </c>
      <c r="C2" s="2"/>
      <c r="D2" s="1"/>
    </row>
    <row r="3" spans="1:4" x14ac:dyDescent="0.25">
      <c r="A3" s="3" t="s">
        <v>1</v>
      </c>
      <c r="B3" s="4" t="s">
        <v>22</v>
      </c>
      <c r="C3" s="2"/>
      <c r="D3" s="1"/>
    </row>
    <row r="4" spans="1:4" x14ac:dyDescent="0.25">
      <c r="A4" s="3" t="s">
        <v>2</v>
      </c>
      <c r="B4" s="5">
        <v>47</v>
      </c>
      <c r="C4" s="2"/>
      <c r="D4" s="1"/>
    </row>
    <row r="5" spans="1:4" x14ac:dyDescent="0.25">
      <c r="B5" s="1"/>
      <c r="C5" s="2"/>
      <c r="D5" s="1"/>
    </row>
    <row r="6" spans="1:4" x14ac:dyDescent="0.25">
      <c r="A6" s="3" t="s">
        <v>3</v>
      </c>
      <c r="B6" s="6" t="s">
        <v>23</v>
      </c>
      <c r="C6" s="2"/>
      <c r="D6" s="1"/>
    </row>
    <row r="7" spans="1:4" x14ac:dyDescent="0.25">
      <c r="A7" s="3" t="s">
        <v>4</v>
      </c>
      <c r="B7" s="6"/>
      <c r="C7" s="2"/>
      <c r="D7" s="1"/>
    </row>
    <row r="8" spans="1:4" x14ac:dyDescent="0.25">
      <c r="A8" s="3" t="s">
        <v>5</v>
      </c>
      <c r="B8" s="6" t="s">
        <v>24</v>
      </c>
      <c r="C8" s="2"/>
      <c r="D8" s="1"/>
    </row>
    <row r="9" spans="1:4" x14ac:dyDescent="0.25">
      <c r="B9" s="1"/>
      <c r="C9" s="2"/>
      <c r="D9" s="1"/>
    </row>
    <row r="10" spans="1:4" x14ac:dyDescent="0.25">
      <c r="A10" s="3" t="s">
        <v>6</v>
      </c>
      <c r="B10" s="7" t="s">
        <v>7</v>
      </c>
      <c r="C10" s="8" t="s">
        <v>8</v>
      </c>
      <c r="D10" s="8" t="s">
        <v>9</v>
      </c>
    </row>
    <row r="11" spans="1:4" x14ac:dyDescent="0.25">
      <c r="B11" s="9" t="s">
        <v>25</v>
      </c>
    </row>
  </sheetData>
  <pageMargins left="0.75" right="0.75" top="0.75" bottom="0.75" header="0.3" footer="0.3"/>
  <pageSetup scale="94" fitToHeight="0"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24A4B-C18E-4AD2-8EBB-233A4BE5995B}">
  <sheetPr codeName="Sheet5"/>
  <dimension ref="A1:B4"/>
  <sheetViews>
    <sheetView workbookViewId="0">
      <pane ySplit="1" topLeftCell="A2" activePane="bottomLeft" state="frozen"/>
      <selection activeCell="B6" sqref="B6"/>
      <selection pane="bottomLeft" activeCell="B1" sqref="B1"/>
    </sheetView>
  </sheetViews>
  <sheetFormatPr defaultRowHeight="18" customHeight="1" x14ac:dyDescent="0.25"/>
  <cols>
    <col min="1" max="1" width="75.7109375" style="13" customWidth="1"/>
    <col min="2" max="2" width="18.7109375" style="14" customWidth="1"/>
    <col min="3" max="16384" width="9.140625" style="15"/>
  </cols>
  <sheetData>
    <row r="1" spans="1:2" s="12" customFormat="1" ht="21" customHeight="1" x14ac:dyDescent="0.25">
      <c r="A1" s="11" t="s">
        <v>10</v>
      </c>
      <c r="B1" s="11" t="s">
        <v>11</v>
      </c>
    </row>
    <row r="2" spans="1:2" ht="18" customHeight="1" x14ac:dyDescent="0.25">
      <c r="A2" s="13" t="s">
        <v>12</v>
      </c>
      <c r="B2" s="42" t="s">
        <v>42</v>
      </c>
    </row>
    <row r="3" spans="1:2" ht="18" customHeight="1" x14ac:dyDescent="0.25">
      <c r="A3" s="13" t="s">
        <v>13</v>
      </c>
      <c r="B3" s="42" t="s">
        <v>42</v>
      </c>
    </row>
    <row r="4" spans="1:2" ht="18" customHeight="1" x14ac:dyDescent="0.25">
      <c r="A4" s="13" t="s">
        <v>14</v>
      </c>
      <c r="B4" s="42" t="s">
        <v>42</v>
      </c>
    </row>
  </sheetData>
  <autoFilter ref="A1:B1" xr:uid="{10CF33A7-50A1-449D-9B6F-A6AED7EC614B}"/>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F1D2A-70E9-48CC-901F-83C542DB894D}">
  <sheetPr codeName="Sheet4">
    <pageSetUpPr fitToPage="1"/>
  </sheetPr>
  <dimension ref="A1:E2"/>
  <sheetViews>
    <sheetView workbookViewId="0">
      <pane ySplit="2" topLeftCell="A3" activePane="bottomLeft" state="frozen"/>
      <selection pane="bottomLeft" sqref="A1:C1"/>
    </sheetView>
  </sheetViews>
  <sheetFormatPr defaultRowHeight="15" x14ac:dyDescent="0.25"/>
  <cols>
    <col min="1" max="1" width="9.7109375" style="20" customWidth="1"/>
    <col min="2" max="2" width="65.7109375" style="13" customWidth="1"/>
    <col min="3" max="3" width="18.7109375" style="21" customWidth="1"/>
    <col min="4" max="5" width="6.7109375" style="22" customWidth="1"/>
    <col min="6" max="16384" width="9.140625" style="19"/>
  </cols>
  <sheetData>
    <row r="1" spans="1:5" customFormat="1" ht="60" customHeight="1" x14ac:dyDescent="0.25">
      <c r="A1" s="23" t="s">
        <v>20</v>
      </c>
      <c r="B1" s="24"/>
      <c r="C1" s="24"/>
      <c r="D1" s="25" t="s">
        <v>15</v>
      </c>
      <c r="E1" s="25" t="s">
        <v>16</v>
      </c>
    </row>
    <row r="2" spans="1:5" ht="18" customHeight="1" x14ac:dyDescent="0.25">
      <c r="A2" s="16" t="s">
        <v>17</v>
      </c>
      <c r="B2" s="17" t="s">
        <v>18</v>
      </c>
      <c r="C2" s="18" t="s">
        <v>19</v>
      </c>
      <c r="D2" s="25"/>
      <c r="E2" s="25"/>
    </row>
  </sheetData>
  <autoFilter ref="A2:E2" xr:uid="{F366A1CC-A2DD-4D38-9219-6B1DB88C1FB0}"/>
  <mergeCells count="3">
    <mergeCell ref="A1:C1"/>
    <mergeCell ref="D1:D2"/>
    <mergeCell ref="E1:E2"/>
  </mergeCells>
  <printOptions horizontalCentered="1" gridLines="1"/>
  <pageMargins left="0.5" right="0.5" top="1" bottom="0.75" header="0.5" footer="0.3"/>
  <pageSetup scale="88" fitToHeight="0" orientation="portrait" horizontalDpi="0" verticalDpi="0" r:id="rId1"/>
  <headerFooter>
    <oddHeader>&amp;L&amp;"-,Bold"&amp;14&amp;A</oddHeader>
    <oddFooter>&amp;LPrepared &amp;D&amp;RPage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2B1F1-58F5-4B1C-AE2B-528897AAC075}">
  <sheetPr>
    <pageSetUpPr fitToPage="1"/>
  </sheetPr>
  <dimension ref="A1:F12"/>
  <sheetViews>
    <sheetView workbookViewId="0">
      <pane ySplit="2" topLeftCell="A3" activePane="bottomLeft" state="frozenSplit"/>
      <selection pane="bottomLeft" sqref="A1:A2"/>
    </sheetView>
  </sheetViews>
  <sheetFormatPr defaultRowHeight="15" x14ac:dyDescent="0.25"/>
  <cols>
    <col min="1" max="1" width="8.7109375" style="28" customWidth="1"/>
    <col min="2" max="2" width="31.7109375" style="26" customWidth="1"/>
    <col min="3" max="5" width="18.7109375" style="29" customWidth="1"/>
    <col min="6" max="6" width="8.7109375" style="30" customWidth="1"/>
  </cols>
  <sheetData>
    <row r="1" spans="1:6" s="27" customFormat="1" ht="18" customHeight="1" x14ac:dyDescent="0.25">
      <c r="A1" s="31" t="s">
        <v>26</v>
      </c>
      <c r="B1" s="32" t="s">
        <v>18</v>
      </c>
      <c r="C1" s="33" t="s">
        <v>27</v>
      </c>
      <c r="D1" s="33"/>
      <c r="E1" s="32" t="s">
        <v>30</v>
      </c>
      <c r="F1" s="32"/>
    </row>
    <row r="2" spans="1:6" s="27" customFormat="1" ht="36" customHeight="1" x14ac:dyDescent="0.25">
      <c r="A2" s="31"/>
      <c r="B2" s="32"/>
      <c r="C2" s="34" t="s">
        <v>28</v>
      </c>
      <c r="D2" s="34" t="s">
        <v>29</v>
      </c>
      <c r="E2" s="34" t="s">
        <v>19</v>
      </c>
      <c r="F2" s="35" t="s">
        <v>31</v>
      </c>
    </row>
    <row r="3" spans="1:6" x14ac:dyDescent="0.25">
      <c r="A3" s="28">
        <v>1</v>
      </c>
      <c r="B3" s="26" t="s">
        <v>32</v>
      </c>
      <c r="C3" s="29">
        <v>681581.46</v>
      </c>
      <c r="D3" s="29">
        <v>681581.46</v>
      </c>
      <c r="E3" s="29">
        <f>SUM(C3)-SUM(D3)</f>
        <v>0</v>
      </c>
      <c r="F3" s="30">
        <f>IF(E3&lt;&gt;"",IF(SUM(D3)&lt;&gt;0,E3/D3,IF(SUM(C3)&lt;&gt;0,"n/a",0)),"")</f>
        <v>0</v>
      </c>
    </row>
    <row r="4" spans="1:6" x14ac:dyDescent="0.25">
      <c r="A4" s="28">
        <v>2</v>
      </c>
      <c r="B4" s="26" t="s">
        <v>33</v>
      </c>
      <c r="C4" s="29">
        <v>740574.07</v>
      </c>
      <c r="D4" s="29">
        <v>740574.07</v>
      </c>
      <c r="E4" s="29">
        <f>SUM(C4)-SUM(D4)</f>
        <v>0</v>
      </c>
      <c r="F4" s="30">
        <f>IF(E4&lt;&gt;"",IF(SUM(D4)&lt;&gt;0,E4/D4,IF(SUM(C4)&lt;&gt;0,"n/a",0)),"")</f>
        <v>0</v>
      </c>
    </row>
    <row r="5" spans="1:6" x14ac:dyDescent="0.25">
      <c r="A5" s="28">
        <v>3</v>
      </c>
      <c r="B5" s="26" t="s">
        <v>34</v>
      </c>
      <c r="C5" s="29">
        <v>0</v>
      </c>
      <c r="D5" s="29">
        <v>0</v>
      </c>
      <c r="E5" s="29">
        <f>SUM(C5)-SUM(D5)</f>
        <v>0</v>
      </c>
      <c r="F5" s="30">
        <f>IF(E5&lt;&gt;"",IF(SUM(D5)&lt;&gt;0,E5/D5,IF(SUM(C5)&lt;&gt;0,"n/a",0)),"")</f>
        <v>0</v>
      </c>
    </row>
    <row r="6" spans="1:6" x14ac:dyDescent="0.25">
      <c r="A6" s="28">
        <v>4</v>
      </c>
      <c r="B6" s="26" t="s">
        <v>35</v>
      </c>
      <c r="C6" s="29">
        <v>86525.96</v>
      </c>
      <c r="D6" s="29">
        <v>86525.96</v>
      </c>
      <c r="E6" s="29">
        <f>SUM(C6)-SUM(D6)</f>
        <v>0</v>
      </c>
      <c r="F6" s="30">
        <f>IF(E6&lt;&gt;"",IF(SUM(D6)&lt;&gt;0,E6/D6,IF(SUM(C6)&lt;&gt;0,"n/a",0)),"")</f>
        <v>0</v>
      </c>
    </row>
    <row r="7" spans="1:6" x14ac:dyDescent="0.25">
      <c r="A7" s="28">
        <v>5</v>
      </c>
      <c r="B7" s="26" t="s">
        <v>36</v>
      </c>
      <c r="C7" s="29">
        <v>0</v>
      </c>
      <c r="D7" s="29">
        <v>0</v>
      </c>
      <c r="E7" s="29">
        <f>SUM(C7)-SUM(D7)</f>
        <v>0</v>
      </c>
      <c r="F7" s="30">
        <f>IF(E7&lt;&gt;"",IF(SUM(D7)&lt;&gt;0,E7/D7,IF(SUM(C7)&lt;&gt;0,"n/a",0)),"")</f>
        <v>0</v>
      </c>
    </row>
    <row r="8" spans="1:6" s="40" customFormat="1" ht="21" customHeight="1" x14ac:dyDescent="0.25">
      <c r="A8" s="36">
        <v>6</v>
      </c>
      <c r="B8" s="41" t="s">
        <v>37</v>
      </c>
      <c r="C8" s="37">
        <v>1508681.49</v>
      </c>
      <c r="D8" s="37">
        <v>1508681.49</v>
      </c>
      <c r="E8" s="38"/>
      <c r="F8" s="39" t="str">
        <f>IF(E8&lt;&gt;"",IF(SUM(D8)&lt;&gt;0,E8/D8,IF(SUM(C8)&lt;&gt;0,"n/a",0)),"")</f>
        <v/>
      </c>
    </row>
    <row r="9" spans="1:6" x14ac:dyDescent="0.25">
      <c r="A9" s="28">
        <v>7</v>
      </c>
      <c r="B9" s="26" t="s">
        <v>38</v>
      </c>
      <c r="C9" s="29">
        <v>105607.7</v>
      </c>
      <c r="D9" s="29">
        <v>105607.7</v>
      </c>
      <c r="E9" s="29">
        <f>SUM(C9)-SUM(D9)</f>
        <v>0</v>
      </c>
      <c r="F9" s="30">
        <f>IF(E9&lt;&gt;"",IF(SUM(D9)&lt;&gt;0,E9/D9,IF(SUM(C9)&lt;&gt;0,"n/a",0)),"")</f>
        <v>0</v>
      </c>
    </row>
    <row r="10" spans="1:6" s="40" customFormat="1" ht="21" customHeight="1" x14ac:dyDescent="0.25">
      <c r="A10" s="36">
        <v>8</v>
      </c>
      <c r="B10" s="41" t="s">
        <v>39</v>
      </c>
      <c r="C10" s="37">
        <v>1614289.19</v>
      </c>
      <c r="D10" s="37">
        <v>1614289.19</v>
      </c>
      <c r="E10" s="38"/>
      <c r="F10" s="39" t="str">
        <f>IF(E10&lt;&gt;"",IF(SUM(D10)&lt;&gt;0,E10/D10,IF(SUM(C10)&lt;&gt;0,"n/a",0)),"")</f>
        <v/>
      </c>
    </row>
    <row r="11" spans="1:6" x14ac:dyDescent="0.25">
      <c r="A11" s="28">
        <v>9</v>
      </c>
      <c r="B11" s="26" t="s">
        <v>40</v>
      </c>
      <c r="C11" s="29">
        <v>80714.460000000006</v>
      </c>
      <c r="D11" s="29">
        <v>80714.460000000006</v>
      </c>
      <c r="E11" s="29">
        <f>SUM(C11)-SUM(D11)</f>
        <v>0</v>
      </c>
      <c r="F11" s="30">
        <f>IF(E11&lt;&gt;"",IF(SUM(D11)&lt;&gt;0,E11/D11,IF(SUM(C11)&lt;&gt;0,"n/a",0)),"")</f>
        <v>0</v>
      </c>
    </row>
    <row r="12" spans="1:6" x14ac:dyDescent="0.25">
      <c r="A12" s="28">
        <v>10</v>
      </c>
      <c r="B12" s="26" t="s">
        <v>41</v>
      </c>
      <c r="C12" s="29">
        <v>25425.05</v>
      </c>
      <c r="D12" s="29">
        <v>25425.05</v>
      </c>
      <c r="E12" s="29">
        <f>SUM(C12)-SUM(D12)</f>
        <v>0</v>
      </c>
      <c r="F12" s="30">
        <f>IF(E12&lt;&gt;"",IF(SUM(D12)&lt;&gt;0,E12/D12,IF(SUM(C12)&lt;&gt;0,"n/a",0)),"")</f>
        <v>0</v>
      </c>
    </row>
  </sheetData>
  <autoFilter ref="A2:F2" xr:uid="{5C82B1F1-58F5-4B1C-AE2B-528897AAC075}"/>
  <mergeCells count="4">
    <mergeCell ref="A1:A2"/>
    <mergeCell ref="B1:B2"/>
    <mergeCell ref="C1:D1"/>
    <mergeCell ref="E1:F1"/>
  </mergeCells>
  <conditionalFormatting sqref="E3:F12">
    <cfRule type="expression" dxfId="2" priority="1" stopIfTrue="1">
      <formula>ABS($F3)&gt;0.0001</formula>
    </cfRule>
    <cfRule type="expression" dxfId="1" priority="2" stopIfTrue="1">
      <formula>$F3="n/a"</formula>
    </cfRule>
    <cfRule type="expression" dxfId="0" priority="3" stopIfTrue="1">
      <formula>AND($E3&lt;&gt;"",$F3&lt;&gt;"n/a",ABS($F3)&lt;=0.001)</formula>
    </cfRule>
  </conditionalFormatting>
  <printOptions horizontalCentered="1" gridLines="1"/>
  <pageMargins left="0.5" right="0.5" top="0.75" bottom="0.5" header="0.3" footer="0.3"/>
  <pageSetup scale="90" fitToHeight="0" orientation="portrait" horizontalDpi="0" verticalDpi="0" r:id="rId1"/>
  <headerFooter>
    <oddHeader>&amp;L&amp;B&amp;14&amp;A</oddHeader>
    <oddFooter>&amp;CPage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13E50-C592-4496-9CA1-826A93B4D38D}">
  <sheetPr>
    <outlinePr summaryBelow="0"/>
    <pageSetUpPr fitToPage="1"/>
  </sheetPr>
  <dimension ref="A1:E138"/>
  <sheetViews>
    <sheetView showGridLines="0" tabSelected="1" workbookViewId="0">
      <pane ySplit="1" topLeftCell="A2" activePane="bottomLeft" state="frozenSplit"/>
      <selection pane="bottomLeft"/>
    </sheetView>
  </sheetViews>
  <sheetFormatPr defaultRowHeight="15" outlineLevelRow="2" x14ac:dyDescent="0.25"/>
  <cols>
    <col min="1" max="1" width="75.7109375" style="43" customWidth="1"/>
    <col min="2" max="2" width="16.7109375" style="60" customWidth="1"/>
    <col min="3" max="3" width="9.140625" style="1"/>
    <col min="4" max="4" width="14.7109375" style="73" customWidth="1"/>
    <col min="5" max="5" width="16.7109375" style="80" customWidth="1"/>
  </cols>
  <sheetData>
    <row r="1" spans="1:5" s="86" customFormat="1" x14ac:dyDescent="0.25">
      <c r="A1" s="81" t="s">
        <v>18</v>
      </c>
      <c r="B1" s="82" t="s">
        <v>180</v>
      </c>
      <c r="C1" s="83" t="s">
        <v>181</v>
      </c>
      <c r="D1" s="84" t="s">
        <v>182</v>
      </c>
      <c r="E1" s="85" t="s">
        <v>19</v>
      </c>
    </row>
    <row r="2" spans="1:5" s="44" customFormat="1" ht="18" customHeight="1" collapsed="1" x14ac:dyDescent="0.25">
      <c r="A2" s="45" t="s">
        <v>43</v>
      </c>
      <c r="B2" s="54">
        <v>0</v>
      </c>
      <c r="C2" s="61"/>
      <c r="D2" s="67" t="str">
        <f>IF(AND(SUM(B2)&lt;&gt;0,TRIM(C2)&lt;&gt;""),E2/B2,"")</f>
        <v/>
      </c>
      <c r="E2" s="74">
        <f>SUM(E3,E15,E23,E33,E35)</f>
        <v>303009.36999999994</v>
      </c>
    </row>
    <row r="3" spans="1:5" s="46" customFormat="1" ht="18" hidden="1" customHeight="1" outlineLevel="1" collapsed="1" x14ac:dyDescent="0.25">
      <c r="A3" s="47" t="s">
        <v>44</v>
      </c>
      <c r="B3" s="55">
        <v>0</v>
      </c>
      <c r="C3" s="62"/>
      <c r="D3" s="68" t="str">
        <f>IF(AND(SUM(B3)&lt;&gt;0,TRIM(C3)&lt;&gt;""),E3/B3,"")</f>
        <v/>
      </c>
      <c r="E3" s="75">
        <f>SUM(E4:E14)</f>
        <v>146982.69</v>
      </c>
    </row>
    <row r="4" spans="1:5" s="15" customFormat="1" hidden="1" outlineLevel="2" x14ac:dyDescent="0.25">
      <c r="A4" s="48" t="s">
        <v>45</v>
      </c>
      <c r="B4" s="56">
        <v>1055.2049999999999</v>
      </c>
      <c r="C4" s="63" t="s">
        <v>46</v>
      </c>
      <c r="D4" s="69">
        <f>IF(SUM(B4)&lt;&gt;0,E4/B4,"")</f>
        <v>15.082945967845111</v>
      </c>
      <c r="E4" s="76">
        <v>15915.6</v>
      </c>
    </row>
    <row r="5" spans="1:5" s="15" customFormat="1" hidden="1" outlineLevel="2" x14ac:dyDescent="0.25">
      <c r="A5" s="48" t="s">
        <v>47</v>
      </c>
      <c r="B5" s="56">
        <v>1170</v>
      </c>
      <c r="C5" s="63" t="s">
        <v>46</v>
      </c>
      <c r="D5" s="69">
        <f>IF(SUM(B5)&lt;&gt;0,E5/B5,"")</f>
        <v>10.208726495726495</v>
      </c>
      <c r="E5" s="76">
        <v>11944.21</v>
      </c>
    </row>
    <row r="6" spans="1:5" s="15" customFormat="1" hidden="1" outlineLevel="2" x14ac:dyDescent="0.25">
      <c r="A6" s="48" t="s">
        <v>48</v>
      </c>
      <c r="B6" s="56">
        <v>582</v>
      </c>
      <c r="C6" s="63" t="s">
        <v>46</v>
      </c>
      <c r="D6" s="69">
        <f>IF(SUM(B6)&lt;&gt;0,E6/B6,"")</f>
        <v>12.026357388316152</v>
      </c>
      <c r="E6" s="76">
        <v>6999.34</v>
      </c>
    </row>
    <row r="7" spans="1:5" s="15" customFormat="1" hidden="1" outlineLevel="2" x14ac:dyDescent="0.25">
      <c r="A7" s="48" t="s">
        <v>49</v>
      </c>
      <c r="B7" s="56">
        <v>99</v>
      </c>
      <c r="C7" s="63" t="s">
        <v>50</v>
      </c>
      <c r="D7" s="69">
        <f>IF(SUM(B7)&lt;&gt;0,E7/B7,"")</f>
        <v>9.58</v>
      </c>
      <c r="E7" s="76">
        <v>948.42</v>
      </c>
    </row>
    <row r="8" spans="1:5" s="15" customFormat="1" hidden="1" outlineLevel="2" x14ac:dyDescent="0.25">
      <c r="A8" s="48" t="s">
        <v>51</v>
      </c>
      <c r="B8" s="56">
        <v>48</v>
      </c>
      <c r="C8" s="63" t="s">
        <v>50</v>
      </c>
      <c r="D8" s="69">
        <f>IF(SUM(B8)&lt;&gt;0,E8/B8,"")</f>
        <v>10.20875</v>
      </c>
      <c r="E8" s="76">
        <v>490.02000000000004</v>
      </c>
    </row>
    <row r="9" spans="1:5" s="15" customFormat="1" hidden="1" outlineLevel="2" x14ac:dyDescent="0.25">
      <c r="A9" s="48" t="s">
        <v>52</v>
      </c>
      <c r="B9" s="56">
        <v>5850</v>
      </c>
      <c r="C9" s="63" t="s">
        <v>46</v>
      </c>
      <c r="D9" s="69">
        <f>IF(SUM(B9)&lt;&gt;0,E9/B9,"")</f>
        <v>10.608729914529915</v>
      </c>
      <c r="E9" s="76">
        <v>62061.07</v>
      </c>
    </row>
    <row r="10" spans="1:5" s="15" customFormat="1" hidden="1" outlineLevel="2" x14ac:dyDescent="0.25">
      <c r="A10" s="48" t="s">
        <v>53</v>
      </c>
      <c r="B10" s="56">
        <v>585</v>
      </c>
      <c r="C10" s="63" t="s">
        <v>50</v>
      </c>
      <c r="D10" s="69">
        <f>IF(SUM(B10)&lt;&gt;0,E10/B10,"")</f>
        <v>5.5475213675213668</v>
      </c>
      <c r="E10" s="76">
        <v>3245.2999999999997</v>
      </c>
    </row>
    <row r="11" spans="1:5" s="15" customFormat="1" hidden="1" outlineLevel="2" x14ac:dyDescent="0.25">
      <c r="A11" s="48" t="s">
        <v>54</v>
      </c>
      <c r="B11" s="56">
        <v>444.63600000000002</v>
      </c>
      <c r="C11" s="63" t="s">
        <v>50</v>
      </c>
      <c r="D11" s="69">
        <f>IF(SUM(B11)&lt;&gt;0,E11/B11,"")</f>
        <v>2.7077879433963958</v>
      </c>
      <c r="E11" s="76">
        <v>1203.98</v>
      </c>
    </row>
    <row r="12" spans="1:5" s="15" customFormat="1" hidden="1" outlineLevel="2" x14ac:dyDescent="0.25">
      <c r="A12" s="48" t="s">
        <v>55</v>
      </c>
      <c r="B12" s="56">
        <v>550</v>
      </c>
      <c r="C12" s="63" t="s">
        <v>50</v>
      </c>
      <c r="D12" s="69">
        <f>IF(SUM(B12)&lt;&gt;0,E12/B12,"")</f>
        <v>3.7687636363636359</v>
      </c>
      <c r="E12" s="76">
        <v>2072.8199999999997</v>
      </c>
    </row>
    <row r="13" spans="1:5" s="15" customFormat="1" hidden="1" outlineLevel="2" x14ac:dyDescent="0.25">
      <c r="A13" s="48" t="s">
        <v>56</v>
      </c>
      <c r="B13" s="56">
        <v>13673</v>
      </c>
      <c r="C13" s="63" t="s">
        <v>46</v>
      </c>
      <c r="D13" s="69">
        <f>IF(SUM(B13)&lt;&gt;0,E13/B13,"")</f>
        <v>0.32707745191252835</v>
      </c>
      <c r="E13" s="76">
        <v>4472.13</v>
      </c>
    </row>
    <row r="14" spans="1:5" s="15" customFormat="1" hidden="1" outlineLevel="2" x14ac:dyDescent="0.25">
      <c r="A14" s="48" t="s">
        <v>57</v>
      </c>
      <c r="B14" s="56">
        <v>258.11200000000002</v>
      </c>
      <c r="C14" s="63" t="s">
        <v>58</v>
      </c>
      <c r="D14" s="69">
        <f>IF(SUM(B14)&lt;&gt;0,E14/B14,"")</f>
        <v>145.78864988842054</v>
      </c>
      <c r="E14" s="76">
        <v>37629.800000000003</v>
      </c>
    </row>
    <row r="15" spans="1:5" s="46" customFormat="1" ht="18" hidden="1" customHeight="1" outlineLevel="1" collapsed="1" x14ac:dyDescent="0.25">
      <c r="A15" s="47" t="s">
        <v>59</v>
      </c>
      <c r="B15" s="55">
        <v>0</v>
      </c>
      <c r="C15" s="62"/>
      <c r="D15" s="68" t="str">
        <f>IF(AND(SUM(B15)&lt;&gt;0,TRIM(C15)&lt;&gt;""),E15/B15,"")</f>
        <v/>
      </c>
      <c r="E15" s="75">
        <f>SUM(E16:E22)</f>
        <v>36682.17</v>
      </c>
    </row>
    <row r="16" spans="1:5" s="15" customFormat="1" hidden="1" outlineLevel="2" x14ac:dyDescent="0.25">
      <c r="A16" s="48" t="s">
        <v>60</v>
      </c>
      <c r="B16" s="56">
        <v>0.86</v>
      </c>
      <c r="C16" s="63" t="s">
        <v>61</v>
      </c>
      <c r="D16" s="69">
        <f>IF(SUM(B16)&lt;&gt;0,E16/B16,"")</f>
        <v>3263.3953488372094</v>
      </c>
      <c r="E16" s="76">
        <v>2806.52</v>
      </c>
    </row>
    <row r="17" spans="1:5" s="15" customFormat="1" hidden="1" outlineLevel="2" x14ac:dyDescent="0.25">
      <c r="A17" s="48" t="s">
        <v>62</v>
      </c>
      <c r="B17" s="56">
        <v>0.27200000000000002</v>
      </c>
      <c r="C17" s="63" t="s">
        <v>61</v>
      </c>
      <c r="D17" s="69">
        <f>IF(SUM(B17)&lt;&gt;0,E17/B17,"")</f>
        <v>4651.8014705882351</v>
      </c>
      <c r="E17" s="76">
        <v>1265.29</v>
      </c>
    </row>
    <row r="18" spans="1:5" s="15" customFormat="1" hidden="1" outlineLevel="2" x14ac:dyDescent="0.25">
      <c r="A18" s="48" t="s">
        <v>63</v>
      </c>
      <c r="B18" s="56">
        <v>0.38300000000000001</v>
      </c>
      <c r="C18" s="63" t="s">
        <v>61</v>
      </c>
      <c r="D18" s="69">
        <f>IF(SUM(B18)&lt;&gt;0,E18/B18,"")</f>
        <v>3809.7389033942559</v>
      </c>
      <c r="E18" s="76">
        <v>1459.13</v>
      </c>
    </row>
    <row r="19" spans="1:5" s="15" customFormat="1" hidden="1" outlineLevel="2" x14ac:dyDescent="0.25">
      <c r="A19" s="48" t="s">
        <v>64</v>
      </c>
      <c r="B19" s="56">
        <v>1.2350000000000001</v>
      </c>
      <c r="C19" s="63" t="s">
        <v>61</v>
      </c>
      <c r="D19" s="69">
        <f>IF(SUM(B19)&lt;&gt;0,E19/B19,"")</f>
        <v>3494.8097165991903</v>
      </c>
      <c r="E19" s="76">
        <v>4316.09</v>
      </c>
    </row>
    <row r="20" spans="1:5" s="15" customFormat="1" hidden="1" outlineLevel="2" x14ac:dyDescent="0.25">
      <c r="A20" s="48" t="s">
        <v>65</v>
      </c>
      <c r="B20" s="56">
        <v>0.98599999999999999</v>
      </c>
      <c r="C20" s="63" t="s">
        <v>61</v>
      </c>
      <c r="D20" s="69">
        <f>IF(SUM(B20)&lt;&gt;0,E20/B20,"")</f>
        <v>3038.3975659229209</v>
      </c>
      <c r="E20" s="76">
        <v>2995.86</v>
      </c>
    </row>
    <row r="21" spans="1:5" s="15" customFormat="1" hidden="1" outlineLevel="2" x14ac:dyDescent="0.25">
      <c r="A21" s="48" t="s">
        <v>66</v>
      </c>
      <c r="B21" s="56">
        <v>6.2080000000000002</v>
      </c>
      <c r="C21" s="63" t="s">
        <v>61</v>
      </c>
      <c r="D21" s="69">
        <f>IF(SUM(B21)&lt;&gt;0,E21/B21,"")</f>
        <v>3494.8002577319589</v>
      </c>
      <c r="E21" s="76">
        <v>21695.72</v>
      </c>
    </row>
    <row r="22" spans="1:5" s="15" customFormat="1" hidden="1" outlineLevel="2" x14ac:dyDescent="0.25">
      <c r="A22" s="48" t="s">
        <v>67</v>
      </c>
      <c r="B22" s="56">
        <v>3125</v>
      </c>
      <c r="C22" s="63" t="s">
        <v>46</v>
      </c>
      <c r="D22" s="69">
        <f>IF(SUM(B22)&lt;&gt;0,E22/B22,"")</f>
        <v>0.68593919999999997</v>
      </c>
      <c r="E22" s="76">
        <v>2143.56</v>
      </c>
    </row>
    <row r="23" spans="1:5" s="46" customFormat="1" ht="18" hidden="1" customHeight="1" outlineLevel="1" collapsed="1" x14ac:dyDescent="0.25">
      <c r="A23" s="47" t="s">
        <v>68</v>
      </c>
      <c r="B23" s="55">
        <v>0</v>
      </c>
      <c r="C23" s="62"/>
      <c r="D23" s="68" t="str">
        <f>IF(AND(SUM(B23)&lt;&gt;0,TRIM(C23)&lt;&gt;""),E23/B23,"")</f>
        <v/>
      </c>
      <c r="E23" s="75">
        <f>SUM(E24:E32)</f>
        <v>110790</v>
      </c>
    </row>
    <row r="24" spans="1:5" s="15" customFormat="1" hidden="1" outlineLevel="2" x14ac:dyDescent="0.25">
      <c r="A24" s="48" t="s">
        <v>69</v>
      </c>
      <c r="B24" s="56">
        <v>22.614000000000001</v>
      </c>
      <c r="C24" s="63" t="s">
        <v>58</v>
      </c>
      <c r="D24" s="69">
        <f>IF(SUM(B24)&lt;&gt;0,E24/B24,"")</f>
        <v>269.12001415052617</v>
      </c>
      <c r="E24" s="76">
        <v>6085.8799999999992</v>
      </c>
    </row>
    <row r="25" spans="1:5" s="15" customFormat="1" hidden="1" outlineLevel="2" x14ac:dyDescent="0.25">
      <c r="A25" s="48" t="s">
        <v>70</v>
      </c>
      <c r="B25" s="56">
        <v>40.991999999999997</v>
      </c>
      <c r="C25" s="63" t="s">
        <v>58</v>
      </c>
      <c r="D25" s="69">
        <f>IF(SUM(B25)&lt;&gt;0,E25/B25,"")</f>
        <v>199.59382318501173</v>
      </c>
      <c r="E25" s="76">
        <v>8181.75</v>
      </c>
    </row>
    <row r="26" spans="1:5" s="15" customFormat="1" hidden="1" outlineLevel="2" x14ac:dyDescent="0.25">
      <c r="A26" s="48" t="s">
        <v>71</v>
      </c>
      <c r="B26" s="56">
        <v>28.888999999999999</v>
      </c>
      <c r="C26" s="63" t="s">
        <v>58</v>
      </c>
      <c r="D26" s="69">
        <f>IF(SUM(B26)&lt;&gt;0,E26/B26,"")</f>
        <v>171.75533940254076</v>
      </c>
      <c r="E26" s="76">
        <v>4961.84</v>
      </c>
    </row>
    <row r="27" spans="1:5" s="15" customFormat="1" hidden="1" outlineLevel="2" x14ac:dyDescent="0.25">
      <c r="A27" s="48" t="s">
        <v>72</v>
      </c>
      <c r="B27" s="56">
        <v>27.332999999999998</v>
      </c>
      <c r="C27" s="63" t="s">
        <v>58</v>
      </c>
      <c r="D27" s="69">
        <f>IF(SUM(B27)&lt;&gt;0,E27/B27,"")</f>
        <v>171.75502140270004</v>
      </c>
      <c r="E27" s="76">
        <v>4694.58</v>
      </c>
    </row>
    <row r="28" spans="1:5" s="15" customFormat="1" hidden="1" outlineLevel="2" x14ac:dyDescent="0.25">
      <c r="A28" s="48" t="s">
        <v>73</v>
      </c>
      <c r="B28" s="56">
        <v>259.89</v>
      </c>
      <c r="C28" s="63" t="s">
        <v>58</v>
      </c>
      <c r="D28" s="69">
        <f>IF(SUM(B28)&lt;&gt;0,E28/B28,"")</f>
        <v>173.81642233252532</v>
      </c>
      <c r="E28" s="76">
        <v>45173.15</v>
      </c>
    </row>
    <row r="29" spans="1:5" s="15" customFormat="1" hidden="1" outlineLevel="2" x14ac:dyDescent="0.25">
      <c r="A29" s="48" t="s">
        <v>74</v>
      </c>
      <c r="B29" s="56">
        <v>72.221999999999994</v>
      </c>
      <c r="C29" s="63" t="s">
        <v>58</v>
      </c>
      <c r="D29" s="69">
        <f>IF(SUM(B29)&lt;&gt;0,E29/B29,"")</f>
        <v>167.21871451912159</v>
      </c>
      <c r="E29" s="76">
        <v>12076.869999999999</v>
      </c>
    </row>
    <row r="30" spans="1:5" s="15" customFormat="1" hidden="1" outlineLevel="2" x14ac:dyDescent="0.25">
      <c r="A30" s="48" t="s">
        <v>75</v>
      </c>
      <c r="B30" s="56">
        <v>17063</v>
      </c>
      <c r="C30" s="63" t="s">
        <v>46</v>
      </c>
      <c r="D30" s="69">
        <f>IF(SUM(B30)&lt;&gt;0,E30/B30,"")</f>
        <v>1.1908199027134736</v>
      </c>
      <c r="E30" s="76">
        <v>20318.96</v>
      </c>
    </row>
    <row r="31" spans="1:5" s="15" customFormat="1" hidden="1" outlineLevel="2" x14ac:dyDescent="0.25">
      <c r="A31" s="48" t="s">
        <v>76</v>
      </c>
      <c r="B31" s="56">
        <v>2925</v>
      </c>
      <c r="C31" s="63" t="s">
        <v>46</v>
      </c>
      <c r="D31" s="69">
        <f>IF(SUM(B31)&lt;&gt;0,E31/B31,"")</f>
        <v>1.9053128205128205</v>
      </c>
      <c r="E31" s="76">
        <v>5573.04</v>
      </c>
    </row>
    <row r="32" spans="1:5" s="15" customFormat="1" hidden="1" outlineLevel="2" x14ac:dyDescent="0.25">
      <c r="A32" s="48" t="s">
        <v>77</v>
      </c>
      <c r="B32" s="56">
        <v>17063</v>
      </c>
      <c r="C32" s="63" t="s">
        <v>46</v>
      </c>
      <c r="D32" s="69">
        <f>IF(SUM(B32)&lt;&gt;0,E32/B32,"")</f>
        <v>0.2182459122077009</v>
      </c>
      <c r="E32" s="76">
        <v>3723.9300000000003</v>
      </c>
    </row>
    <row r="33" spans="1:5" s="46" customFormat="1" ht="18" hidden="1" customHeight="1" outlineLevel="1" collapsed="1" x14ac:dyDescent="0.25">
      <c r="A33" s="47" t="s">
        <v>78</v>
      </c>
      <c r="B33" s="55">
        <v>0</v>
      </c>
      <c r="C33" s="62"/>
      <c r="D33" s="68" t="str">
        <f>IF(AND(SUM(B33)&lt;&gt;0,TRIM(C33)&lt;&gt;""),E33/B33,"")</f>
        <v/>
      </c>
      <c r="E33" s="75">
        <f>SUM(E34:E34)</f>
        <v>4465.72</v>
      </c>
    </row>
    <row r="34" spans="1:5" s="15" customFormat="1" hidden="1" outlineLevel="2" x14ac:dyDescent="0.25">
      <c r="A34" s="48" t="s">
        <v>79</v>
      </c>
      <c r="B34" s="56">
        <v>126.333</v>
      </c>
      <c r="C34" s="63" t="s">
        <v>46</v>
      </c>
      <c r="D34" s="69">
        <f>IF(SUM(B34)&lt;&gt;0,E34/B34,"")</f>
        <v>35.348800392613178</v>
      </c>
      <c r="E34" s="76">
        <v>4465.72</v>
      </c>
    </row>
    <row r="35" spans="1:5" s="46" customFormat="1" ht="18" hidden="1" customHeight="1" outlineLevel="1" collapsed="1" x14ac:dyDescent="0.25">
      <c r="A35" s="47" t="s">
        <v>80</v>
      </c>
      <c r="B35" s="55">
        <v>0</v>
      </c>
      <c r="C35" s="62"/>
      <c r="D35" s="68" t="str">
        <f>IF(AND(SUM(B35)&lt;&gt;0,TRIM(C35)&lt;&gt;""),E35/B35,"")</f>
        <v/>
      </c>
      <c r="E35" s="75">
        <f>SUM(E36:E36)</f>
        <v>4088.79</v>
      </c>
    </row>
    <row r="36" spans="1:5" s="15" customFormat="1" hidden="1" outlineLevel="2" x14ac:dyDescent="0.25">
      <c r="A36" s="48" t="s">
        <v>81</v>
      </c>
      <c r="B36" s="56">
        <v>2475</v>
      </c>
      <c r="C36" s="63" t="s">
        <v>46</v>
      </c>
      <c r="D36" s="69">
        <f>IF(SUM(B36)&lt;&gt;0,E36/B36,"")</f>
        <v>1.6520363636363635</v>
      </c>
      <c r="E36" s="76">
        <v>4088.79</v>
      </c>
    </row>
    <row r="37" spans="1:5" s="44" customFormat="1" ht="18" customHeight="1" collapsed="1" x14ac:dyDescent="0.25">
      <c r="A37" s="45" t="s">
        <v>82</v>
      </c>
      <c r="B37" s="54">
        <v>0</v>
      </c>
      <c r="C37" s="61"/>
      <c r="D37" s="67" t="str">
        <f>IF(AND(SUM(B37)&lt;&gt;0,TRIM(C37)&lt;&gt;""),E37/B37,"")</f>
        <v/>
      </c>
      <c r="E37" s="74">
        <f>SUM(E38,E41,E43)</f>
        <v>58172.61</v>
      </c>
    </row>
    <row r="38" spans="1:5" s="46" customFormat="1" ht="18" hidden="1" customHeight="1" outlineLevel="1" collapsed="1" x14ac:dyDescent="0.25">
      <c r="A38" s="47" t="s">
        <v>83</v>
      </c>
      <c r="B38" s="55">
        <v>0</v>
      </c>
      <c r="C38" s="62"/>
      <c r="D38" s="68" t="str">
        <f>IF(AND(SUM(B38)&lt;&gt;0,TRIM(C38)&lt;&gt;""),E38/B38,"")</f>
        <v/>
      </c>
      <c r="E38" s="75">
        <f>SUM(E39:E40)</f>
        <v>15276.18</v>
      </c>
    </row>
    <row r="39" spans="1:5" s="15" customFormat="1" hidden="1" outlineLevel="2" x14ac:dyDescent="0.25">
      <c r="A39" s="48" t="s">
        <v>84</v>
      </c>
      <c r="B39" s="56">
        <v>1.8480000000000001</v>
      </c>
      <c r="C39" s="63" t="s">
        <v>61</v>
      </c>
      <c r="D39" s="69">
        <f>IF(SUM(B39)&lt;&gt;0,E39/B39,"")</f>
        <v>4203.5173160173163</v>
      </c>
      <c r="E39" s="76">
        <v>7768.1</v>
      </c>
    </row>
    <row r="40" spans="1:5" s="15" customFormat="1" hidden="1" outlineLevel="2" x14ac:dyDescent="0.25">
      <c r="A40" s="48" t="s">
        <v>85</v>
      </c>
      <c r="B40" s="56">
        <v>1.4119999999999999</v>
      </c>
      <c r="C40" s="63" t="s">
        <v>61</v>
      </c>
      <c r="D40" s="69">
        <f>IF(SUM(B40)&lt;&gt;0,E40/B40,"")</f>
        <v>5317.3371104815869</v>
      </c>
      <c r="E40" s="76">
        <v>7508.08</v>
      </c>
    </row>
    <row r="41" spans="1:5" s="46" customFormat="1" ht="18" hidden="1" customHeight="1" outlineLevel="1" collapsed="1" x14ac:dyDescent="0.25">
      <c r="A41" s="47" t="s">
        <v>86</v>
      </c>
      <c r="B41" s="55">
        <v>0</v>
      </c>
      <c r="C41" s="62"/>
      <c r="D41" s="68" t="str">
        <f>IF(AND(SUM(B41)&lt;&gt;0,TRIM(C41)&lt;&gt;""),E41/B41,"")</f>
        <v/>
      </c>
      <c r="E41" s="75">
        <f>SUM(E42:E42)</f>
        <v>27667.93</v>
      </c>
    </row>
    <row r="42" spans="1:5" s="15" customFormat="1" hidden="1" outlineLevel="2" x14ac:dyDescent="0.25">
      <c r="A42" s="48" t="s">
        <v>87</v>
      </c>
      <c r="B42" s="56">
        <v>9.7620000000000005</v>
      </c>
      <c r="C42" s="63" t="s">
        <v>61</v>
      </c>
      <c r="D42" s="69">
        <f>IF(SUM(B42)&lt;&gt;0,E42/B42,"")</f>
        <v>2834.2481048965374</v>
      </c>
      <c r="E42" s="76">
        <v>27667.93</v>
      </c>
    </row>
    <row r="43" spans="1:5" s="46" customFormat="1" ht="18" hidden="1" customHeight="1" outlineLevel="1" collapsed="1" x14ac:dyDescent="0.25">
      <c r="A43" s="47" t="s">
        <v>88</v>
      </c>
      <c r="B43" s="55">
        <v>0</v>
      </c>
      <c r="C43" s="62"/>
      <c r="D43" s="68" t="str">
        <f>IF(AND(SUM(B43)&lt;&gt;0,TRIM(C43)&lt;&gt;""),E43/B43,"")</f>
        <v/>
      </c>
      <c r="E43" s="75">
        <f>SUM(E44:E44)</f>
        <v>15228.5</v>
      </c>
    </row>
    <row r="44" spans="1:5" s="15" customFormat="1" hidden="1" outlineLevel="2" x14ac:dyDescent="0.25">
      <c r="A44" s="48" t="s">
        <v>89</v>
      </c>
      <c r="B44" s="56">
        <v>3125</v>
      </c>
      <c r="C44" s="63" t="s">
        <v>46</v>
      </c>
      <c r="D44" s="69">
        <f>IF(SUM(B44)&lt;&gt;0,E44/B44,"")</f>
        <v>4.8731200000000001</v>
      </c>
      <c r="E44" s="76">
        <v>15228.5</v>
      </c>
    </row>
    <row r="45" spans="1:5" s="44" customFormat="1" ht="18" customHeight="1" collapsed="1" x14ac:dyDescent="0.25">
      <c r="A45" s="45" t="s">
        <v>90</v>
      </c>
      <c r="B45" s="54">
        <v>0</v>
      </c>
      <c r="C45" s="61"/>
      <c r="D45" s="67" t="str">
        <f>IF(AND(SUM(B45)&lt;&gt;0,TRIM(C45)&lt;&gt;""),E45/B45,"")</f>
        <v/>
      </c>
      <c r="E45" s="74">
        <f>SUM(E46)</f>
        <v>25354.129999999997</v>
      </c>
    </row>
    <row r="46" spans="1:5" s="46" customFormat="1" ht="18" hidden="1" customHeight="1" outlineLevel="1" collapsed="1" x14ac:dyDescent="0.25">
      <c r="A46" s="47" t="s">
        <v>91</v>
      </c>
      <c r="B46" s="55">
        <v>0</v>
      </c>
      <c r="C46" s="62"/>
      <c r="D46" s="68" t="str">
        <f>IF(AND(SUM(B46)&lt;&gt;0,TRIM(C46)&lt;&gt;""),E46/B46,"")</f>
        <v/>
      </c>
      <c r="E46" s="75">
        <f>SUM(E47:E50)</f>
        <v>25354.129999999997</v>
      </c>
    </row>
    <row r="47" spans="1:5" s="15" customFormat="1" hidden="1" outlineLevel="2" x14ac:dyDescent="0.25">
      <c r="A47" s="48" t="s">
        <v>92</v>
      </c>
      <c r="B47" s="56">
        <v>21</v>
      </c>
      <c r="C47" s="63" t="s">
        <v>93</v>
      </c>
      <c r="D47" s="69">
        <f>IF(SUM(B47)&lt;&gt;0,E47/B47,"")</f>
        <v>413.56523809523804</v>
      </c>
      <c r="E47" s="76">
        <v>8684.869999999999</v>
      </c>
    </row>
    <row r="48" spans="1:5" s="15" customFormat="1" hidden="1" outlineLevel="2" x14ac:dyDescent="0.25">
      <c r="A48" s="48" t="s">
        <v>94</v>
      </c>
      <c r="B48" s="56">
        <v>41</v>
      </c>
      <c r="C48" s="63" t="s">
        <v>46</v>
      </c>
      <c r="D48" s="69">
        <f>IF(SUM(B48)&lt;&gt;0,E48/B48,"")</f>
        <v>130.55219512195123</v>
      </c>
      <c r="E48" s="76">
        <v>5352.64</v>
      </c>
    </row>
    <row r="49" spans="1:5" s="15" customFormat="1" hidden="1" outlineLevel="2" x14ac:dyDescent="0.25">
      <c r="A49" s="48" t="s">
        <v>95</v>
      </c>
      <c r="B49" s="56">
        <v>120</v>
      </c>
      <c r="C49" s="63" t="s">
        <v>50</v>
      </c>
      <c r="D49" s="69">
        <f>IF(SUM(B49)&lt;&gt;0,E49/B49,"")</f>
        <v>81.552166666666665</v>
      </c>
      <c r="E49" s="76">
        <v>9786.26</v>
      </c>
    </row>
    <row r="50" spans="1:5" s="15" customFormat="1" hidden="1" outlineLevel="2" x14ac:dyDescent="0.25">
      <c r="A50" s="48" t="s">
        <v>96</v>
      </c>
      <c r="B50" s="56">
        <v>35</v>
      </c>
      <c r="C50" s="63" t="s">
        <v>50</v>
      </c>
      <c r="D50" s="69">
        <f>IF(SUM(B50)&lt;&gt;0,E50/B50,"")</f>
        <v>43.72457142857143</v>
      </c>
      <c r="E50" s="76">
        <v>1530.3600000000001</v>
      </c>
    </row>
    <row r="51" spans="1:5" s="44" customFormat="1" ht="18" customHeight="1" collapsed="1" x14ac:dyDescent="0.25">
      <c r="A51" s="45" t="s">
        <v>97</v>
      </c>
      <c r="B51" s="54">
        <v>0</v>
      </c>
      <c r="C51" s="61"/>
      <c r="D51" s="67" t="str">
        <f>IF(AND(SUM(B51)&lt;&gt;0,TRIM(C51)&lt;&gt;""),E51/B51,"")</f>
        <v/>
      </c>
      <c r="E51" s="74">
        <f>SUM(E52)</f>
        <v>9661.18</v>
      </c>
    </row>
    <row r="52" spans="1:5" s="46" customFormat="1" ht="18" hidden="1" customHeight="1" outlineLevel="1" collapsed="1" x14ac:dyDescent="0.25">
      <c r="A52" s="47" t="s">
        <v>98</v>
      </c>
      <c r="B52" s="55">
        <v>0</v>
      </c>
      <c r="C52" s="62"/>
      <c r="D52" s="68" t="str">
        <f>IF(AND(SUM(B52)&lt;&gt;0,TRIM(C52)&lt;&gt;""),E52/B52,"")</f>
        <v/>
      </c>
      <c r="E52" s="75">
        <f>SUM(E53:E55)</f>
        <v>9661.18</v>
      </c>
    </row>
    <row r="53" spans="1:5" s="15" customFormat="1" hidden="1" outlineLevel="2" x14ac:dyDescent="0.25">
      <c r="A53" s="48" t="s">
        <v>99</v>
      </c>
      <c r="B53" s="56">
        <v>387.27300000000002</v>
      </c>
      <c r="C53" s="63" t="s">
        <v>46</v>
      </c>
      <c r="D53" s="69">
        <f>IF(SUM(B53)&lt;&gt;0,E53/B53,"")</f>
        <v>3.3802511406682103</v>
      </c>
      <c r="E53" s="76">
        <v>1309.08</v>
      </c>
    </row>
    <row r="54" spans="1:5" s="15" customFormat="1" hidden="1" outlineLevel="2" x14ac:dyDescent="0.25">
      <c r="A54" s="48" t="s">
        <v>100</v>
      </c>
      <c r="B54" s="56">
        <v>120.88500000000001</v>
      </c>
      <c r="C54" s="63" t="s">
        <v>46</v>
      </c>
      <c r="D54" s="69">
        <f>IF(SUM(B54)&lt;&gt;0,E54/B54,"")</f>
        <v>3.1512594614716463</v>
      </c>
      <c r="E54" s="76">
        <v>380.94</v>
      </c>
    </row>
    <row r="55" spans="1:5" s="15" customFormat="1" hidden="1" outlineLevel="2" x14ac:dyDescent="0.25">
      <c r="A55" s="48" t="s">
        <v>101</v>
      </c>
      <c r="B55" s="56">
        <v>3125</v>
      </c>
      <c r="C55" s="63" t="s">
        <v>46</v>
      </c>
      <c r="D55" s="69">
        <f>IF(SUM(B55)&lt;&gt;0,E55/B55,"")</f>
        <v>2.5507711999999998</v>
      </c>
      <c r="E55" s="76">
        <v>7971.16</v>
      </c>
    </row>
    <row r="56" spans="1:5" s="44" customFormat="1" ht="18" customHeight="1" collapsed="1" x14ac:dyDescent="0.25">
      <c r="A56" s="45" t="s">
        <v>102</v>
      </c>
      <c r="B56" s="54">
        <v>0</v>
      </c>
      <c r="C56" s="61"/>
      <c r="D56" s="67" t="str">
        <f>IF(AND(SUM(B56)&lt;&gt;0,TRIM(C56)&lt;&gt;""),E56/B56,"")</f>
        <v/>
      </c>
      <c r="E56" s="74">
        <f>SUM(E57,E65,E67)</f>
        <v>33960.399999999994</v>
      </c>
    </row>
    <row r="57" spans="1:5" s="46" customFormat="1" ht="18" hidden="1" customHeight="1" outlineLevel="1" collapsed="1" x14ac:dyDescent="0.25">
      <c r="A57" s="47" t="s">
        <v>103</v>
      </c>
      <c r="B57" s="55">
        <v>0</v>
      </c>
      <c r="C57" s="62"/>
      <c r="D57" s="68" t="str">
        <f>IF(AND(SUM(B57)&lt;&gt;0,TRIM(C57)&lt;&gt;""),E57/B57,"")</f>
        <v/>
      </c>
      <c r="E57" s="75">
        <f>SUM(E58:E64)</f>
        <v>20793.55</v>
      </c>
    </row>
    <row r="58" spans="1:5" s="15" customFormat="1" hidden="1" outlineLevel="2" x14ac:dyDescent="0.25">
      <c r="A58" s="48" t="s">
        <v>104</v>
      </c>
      <c r="B58" s="56">
        <v>5</v>
      </c>
      <c r="C58" s="63" t="s">
        <v>93</v>
      </c>
      <c r="D58" s="69">
        <f>IF(SUM(B58)&lt;&gt;0,E58/B58,"")</f>
        <v>327.762</v>
      </c>
      <c r="E58" s="76">
        <v>1638.81</v>
      </c>
    </row>
    <row r="59" spans="1:5" s="15" customFormat="1" hidden="1" outlineLevel="2" x14ac:dyDescent="0.25">
      <c r="A59" s="48" t="s">
        <v>105</v>
      </c>
      <c r="B59" s="56">
        <v>1</v>
      </c>
      <c r="C59" s="63" t="s">
        <v>93</v>
      </c>
      <c r="D59" s="69">
        <f>IF(SUM(B59)&lt;&gt;0,E59/B59,"")</f>
        <v>435.35</v>
      </c>
      <c r="E59" s="76">
        <v>435.35</v>
      </c>
    </row>
    <row r="60" spans="1:5" s="15" customFormat="1" ht="30" hidden="1" outlineLevel="2" x14ac:dyDescent="0.25">
      <c r="A60" s="48" t="s">
        <v>106</v>
      </c>
      <c r="B60" s="56">
        <v>7</v>
      </c>
      <c r="C60" s="63" t="s">
        <v>93</v>
      </c>
      <c r="D60" s="69">
        <f>IF(SUM(B60)&lt;&gt;0,E60/B60,"")</f>
        <v>562.76142857142861</v>
      </c>
      <c r="E60" s="76">
        <v>3939.33</v>
      </c>
    </row>
    <row r="61" spans="1:5" s="15" customFormat="1" hidden="1" outlineLevel="2" x14ac:dyDescent="0.25">
      <c r="A61" s="48" t="s">
        <v>107</v>
      </c>
      <c r="B61" s="56">
        <v>13</v>
      </c>
      <c r="C61" s="63" t="s">
        <v>93</v>
      </c>
      <c r="D61" s="69">
        <f>IF(SUM(B61)&lt;&gt;0,E61/B61,"")</f>
        <v>317.76153846153841</v>
      </c>
      <c r="E61" s="76">
        <v>4130.8999999999996</v>
      </c>
    </row>
    <row r="62" spans="1:5" s="15" customFormat="1" hidden="1" outlineLevel="2" x14ac:dyDescent="0.25">
      <c r="A62" s="48" t="s">
        <v>108</v>
      </c>
      <c r="B62" s="56">
        <v>1</v>
      </c>
      <c r="C62" s="63" t="s">
        <v>93</v>
      </c>
      <c r="D62" s="69">
        <f>IF(SUM(B62)&lt;&gt;0,E62/B62,"")</f>
        <v>390.35</v>
      </c>
      <c r="E62" s="76">
        <v>390.35</v>
      </c>
    </row>
    <row r="63" spans="1:5" s="15" customFormat="1" hidden="1" outlineLevel="2" x14ac:dyDescent="0.25">
      <c r="A63" s="48" t="s">
        <v>109</v>
      </c>
      <c r="B63" s="56">
        <v>7</v>
      </c>
      <c r="C63" s="63" t="s">
        <v>93</v>
      </c>
      <c r="D63" s="69">
        <f>IF(SUM(B63)&lt;&gt;0,E63/B63,"")</f>
        <v>606.39</v>
      </c>
      <c r="E63" s="76">
        <v>4244.7299999999996</v>
      </c>
    </row>
    <row r="64" spans="1:5" s="15" customFormat="1" hidden="1" outlineLevel="2" x14ac:dyDescent="0.25">
      <c r="A64" s="48" t="s">
        <v>110</v>
      </c>
      <c r="B64" s="56">
        <v>15</v>
      </c>
      <c r="C64" s="63" t="s">
        <v>93</v>
      </c>
      <c r="D64" s="69">
        <f>IF(SUM(B64)&lt;&gt;0,E64/B64,"")</f>
        <v>400.93866666666668</v>
      </c>
      <c r="E64" s="76">
        <v>6014.08</v>
      </c>
    </row>
    <row r="65" spans="1:5" s="46" customFormat="1" ht="18" hidden="1" customHeight="1" outlineLevel="1" collapsed="1" x14ac:dyDescent="0.25">
      <c r="A65" s="47" t="s">
        <v>111</v>
      </c>
      <c r="B65" s="55">
        <v>0</v>
      </c>
      <c r="C65" s="62"/>
      <c r="D65" s="68" t="str">
        <f>IF(AND(SUM(B65)&lt;&gt;0,TRIM(C65)&lt;&gt;""),E65/B65,"")</f>
        <v/>
      </c>
      <c r="E65" s="75">
        <f>SUM(E66:E66)</f>
        <v>1076.75</v>
      </c>
    </row>
    <row r="66" spans="1:5" s="15" customFormat="1" hidden="1" outlineLevel="2" x14ac:dyDescent="0.25">
      <c r="A66" s="48" t="s">
        <v>112</v>
      </c>
      <c r="B66" s="56">
        <v>18</v>
      </c>
      <c r="C66" s="63" t="s">
        <v>46</v>
      </c>
      <c r="D66" s="69">
        <f>IF(SUM(B66)&lt;&gt;0,E66/B66,"")</f>
        <v>59.819444444444443</v>
      </c>
      <c r="E66" s="76">
        <v>1076.75</v>
      </c>
    </row>
    <row r="67" spans="1:5" s="46" customFormat="1" ht="18" hidden="1" customHeight="1" outlineLevel="1" collapsed="1" x14ac:dyDescent="0.25">
      <c r="A67" s="47" t="s">
        <v>113</v>
      </c>
      <c r="B67" s="55">
        <v>0</v>
      </c>
      <c r="C67" s="62"/>
      <c r="D67" s="68" t="str">
        <f>IF(AND(SUM(B67)&lt;&gt;0,TRIM(C67)&lt;&gt;""),E67/B67,"")</f>
        <v/>
      </c>
      <c r="E67" s="75">
        <f>SUM(E68:E73)</f>
        <v>12090.099999999999</v>
      </c>
    </row>
    <row r="68" spans="1:5" s="15" customFormat="1" hidden="1" outlineLevel="2" x14ac:dyDescent="0.25">
      <c r="A68" s="48" t="s">
        <v>114</v>
      </c>
      <c r="B68" s="56">
        <v>33</v>
      </c>
      <c r="C68" s="63" t="s">
        <v>115</v>
      </c>
      <c r="D68" s="69">
        <f>IF(SUM(B68)&lt;&gt;0,E68/B68,"")</f>
        <v>31</v>
      </c>
      <c r="E68" s="76">
        <v>1023</v>
      </c>
    </row>
    <row r="69" spans="1:5" s="15" customFormat="1" hidden="1" outlineLevel="2" x14ac:dyDescent="0.25">
      <c r="A69" s="48" t="s">
        <v>116</v>
      </c>
      <c r="B69" s="56">
        <v>1</v>
      </c>
      <c r="C69" s="63" t="s">
        <v>93</v>
      </c>
      <c r="D69" s="69">
        <f>IF(SUM(B69)&lt;&gt;0,E69/B69,"")</f>
        <v>255.47</v>
      </c>
      <c r="E69" s="76">
        <v>255.47</v>
      </c>
    </row>
    <row r="70" spans="1:5" s="15" customFormat="1" hidden="1" outlineLevel="2" x14ac:dyDescent="0.25">
      <c r="A70" s="48" t="s">
        <v>117</v>
      </c>
      <c r="B70" s="56">
        <v>1</v>
      </c>
      <c r="C70" s="63" t="s">
        <v>93</v>
      </c>
      <c r="D70" s="69">
        <f>IF(SUM(B70)&lt;&gt;0,E70/B70,"")</f>
        <v>299.75</v>
      </c>
      <c r="E70" s="76">
        <v>299.75</v>
      </c>
    </row>
    <row r="71" spans="1:5" s="15" customFormat="1" hidden="1" outlineLevel="2" x14ac:dyDescent="0.25">
      <c r="A71" s="48" t="s">
        <v>118</v>
      </c>
      <c r="B71" s="56">
        <v>14</v>
      </c>
      <c r="C71" s="63" t="s">
        <v>93</v>
      </c>
      <c r="D71" s="69">
        <f>IF(SUM(B71)&lt;&gt;0,E71/B71,"")</f>
        <v>370.46857142857141</v>
      </c>
      <c r="E71" s="76">
        <v>5186.5599999999995</v>
      </c>
    </row>
    <row r="72" spans="1:5" s="15" customFormat="1" hidden="1" outlineLevel="2" x14ac:dyDescent="0.25">
      <c r="A72" s="48" t="s">
        <v>119</v>
      </c>
      <c r="B72" s="56">
        <v>6</v>
      </c>
      <c r="C72" s="63" t="s">
        <v>93</v>
      </c>
      <c r="D72" s="69">
        <f>IF(SUM(B72)&lt;&gt;0,E72/B72,"")</f>
        <v>402.29166666666669</v>
      </c>
      <c r="E72" s="76">
        <v>2413.75</v>
      </c>
    </row>
    <row r="73" spans="1:5" s="15" customFormat="1" hidden="1" outlineLevel="2" x14ac:dyDescent="0.25">
      <c r="A73" s="48" t="s">
        <v>120</v>
      </c>
      <c r="B73" s="56">
        <v>7</v>
      </c>
      <c r="C73" s="63" t="s">
        <v>93</v>
      </c>
      <c r="D73" s="69">
        <f>IF(SUM(B73)&lt;&gt;0,E73/B73,"")</f>
        <v>415.93857142857144</v>
      </c>
      <c r="E73" s="76">
        <v>2911.57</v>
      </c>
    </row>
    <row r="74" spans="1:5" s="44" customFormat="1" ht="18" customHeight="1" collapsed="1" x14ac:dyDescent="0.25">
      <c r="A74" s="45" t="s">
        <v>121</v>
      </c>
      <c r="B74" s="54">
        <v>0</v>
      </c>
      <c r="C74" s="61"/>
      <c r="D74" s="67" t="str">
        <f>IF(AND(SUM(B74)&lt;&gt;0,TRIM(C74)&lt;&gt;""),E74/B74,"")</f>
        <v/>
      </c>
      <c r="E74" s="74">
        <f>SUM(E75)</f>
        <v>13738.94</v>
      </c>
    </row>
    <row r="75" spans="1:5" s="46" customFormat="1" ht="18" hidden="1" customHeight="1" outlineLevel="1" collapsed="1" x14ac:dyDescent="0.25">
      <c r="A75" s="47" t="s">
        <v>122</v>
      </c>
      <c r="B75" s="55">
        <v>0</v>
      </c>
      <c r="C75" s="62"/>
      <c r="D75" s="68" t="str">
        <f>IF(AND(SUM(B75)&lt;&gt;0,TRIM(C75)&lt;&gt;""),E75/B75,"")</f>
        <v/>
      </c>
      <c r="E75" s="75">
        <f>SUM(E76:E77)</f>
        <v>13738.94</v>
      </c>
    </row>
    <row r="76" spans="1:5" s="15" customFormat="1" ht="30" hidden="1" outlineLevel="2" x14ac:dyDescent="0.25">
      <c r="A76" s="48" t="s">
        <v>123</v>
      </c>
      <c r="B76" s="56">
        <v>1</v>
      </c>
      <c r="C76" s="63" t="s">
        <v>93</v>
      </c>
      <c r="D76" s="69">
        <f>IF(SUM(B76)&lt;&gt;0,E76/B76,"")</f>
        <v>4896.43</v>
      </c>
      <c r="E76" s="76">
        <v>4896.43</v>
      </c>
    </row>
    <row r="77" spans="1:5" s="15" customFormat="1" hidden="1" outlineLevel="2" x14ac:dyDescent="0.25">
      <c r="A77" s="48" t="s">
        <v>124</v>
      </c>
      <c r="B77" s="56">
        <v>3</v>
      </c>
      <c r="C77" s="63" t="s">
        <v>93</v>
      </c>
      <c r="D77" s="69">
        <f>IF(SUM(B77)&lt;&gt;0,E77/B77,"")</f>
        <v>2947.5033333333336</v>
      </c>
      <c r="E77" s="76">
        <v>8842.51</v>
      </c>
    </row>
    <row r="78" spans="1:5" s="44" customFormat="1" ht="18" customHeight="1" collapsed="1" x14ac:dyDescent="0.25">
      <c r="A78" s="45" t="s">
        <v>125</v>
      </c>
      <c r="B78" s="54">
        <v>0</v>
      </c>
      <c r="C78" s="61"/>
      <c r="D78" s="67" t="str">
        <f>IF(AND(SUM(B78)&lt;&gt;0,TRIM(C78)&lt;&gt;""),E78/B78,"")</f>
        <v/>
      </c>
      <c r="E78" s="74">
        <f>SUM(E79,E81,E83,E90)</f>
        <v>71593.97</v>
      </c>
    </row>
    <row r="79" spans="1:5" s="46" customFormat="1" ht="18" hidden="1" customHeight="1" outlineLevel="1" collapsed="1" x14ac:dyDescent="0.25">
      <c r="A79" s="47" t="s">
        <v>126</v>
      </c>
      <c r="B79" s="55">
        <v>0</v>
      </c>
      <c r="C79" s="62"/>
      <c r="D79" s="68" t="str">
        <f>IF(AND(SUM(B79)&lt;&gt;0,TRIM(C79)&lt;&gt;""),E79/B79,"")</f>
        <v/>
      </c>
      <c r="E79" s="75">
        <f>SUM(E80:E80)</f>
        <v>646.4</v>
      </c>
    </row>
    <row r="80" spans="1:5" s="15" customFormat="1" hidden="1" outlineLevel="2" x14ac:dyDescent="0.25">
      <c r="A80" s="48" t="s">
        <v>127</v>
      </c>
      <c r="B80" s="56">
        <v>72</v>
      </c>
      <c r="C80" s="63" t="s">
        <v>50</v>
      </c>
      <c r="D80" s="69">
        <f>IF(SUM(B80)&lt;&gt;0,E80/B80,"")</f>
        <v>8.9777777777777779</v>
      </c>
      <c r="E80" s="76">
        <v>646.4</v>
      </c>
    </row>
    <row r="81" spans="1:5" s="46" customFormat="1" ht="18" hidden="1" customHeight="1" outlineLevel="1" collapsed="1" x14ac:dyDescent="0.25">
      <c r="A81" s="47" t="s">
        <v>80</v>
      </c>
      <c r="B81" s="55">
        <v>0</v>
      </c>
      <c r="C81" s="62"/>
      <c r="D81" s="68" t="str">
        <f>IF(AND(SUM(B81)&lt;&gt;0,TRIM(C81)&lt;&gt;""),E81/B81,"")</f>
        <v/>
      </c>
      <c r="E81" s="75">
        <f>SUM(E82:E82)</f>
        <v>6542.58</v>
      </c>
    </row>
    <row r="82" spans="1:5" s="15" customFormat="1" hidden="1" outlineLevel="2" x14ac:dyDescent="0.25">
      <c r="A82" s="48" t="s">
        <v>128</v>
      </c>
      <c r="B82" s="56">
        <v>4700</v>
      </c>
      <c r="C82" s="63" t="s">
        <v>46</v>
      </c>
      <c r="D82" s="69">
        <f>IF(SUM(B82)&lt;&gt;0,E82/B82,"")</f>
        <v>1.3920382978723405</v>
      </c>
      <c r="E82" s="76">
        <v>6542.58</v>
      </c>
    </row>
    <row r="83" spans="1:5" s="46" customFormat="1" ht="18" hidden="1" customHeight="1" outlineLevel="1" collapsed="1" x14ac:dyDescent="0.25">
      <c r="A83" s="47" t="s">
        <v>129</v>
      </c>
      <c r="B83" s="55">
        <v>0</v>
      </c>
      <c r="C83" s="62"/>
      <c r="D83" s="68" t="str">
        <f>IF(AND(SUM(B83)&lt;&gt;0,TRIM(C83)&lt;&gt;""),E83/B83,"")</f>
        <v/>
      </c>
      <c r="E83" s="75">
        <f>SUM(E84:E89)</f>
        <v>46270.829999999994</v>
      </c>
    </row>
    <row r="84" spans="1:5" s="15" customFormat="1" hidden="1" outlineLevel="2" x14ac:dyDescent="0.25">
      <c r="A84" s="48" t="s">
        <v>130</v>
      </c>
      <c r="B84" s="56">
        <v>1987.5</v>
      </c>
      <c r="C84" s="63" t="s">
        <v>46</v>
      </c>
      <c r="D84" s="69">
        <f>IF(SUM(B84)&lt;&gt;0,E84/B84,"")</f>
        <v>3.5204477987421385</v>
      </c>
      <c r="E84" s="76">
        <v>6996.89</v>
      </c>
    </row>
    <row r="85" spans="1:5" s="15" customFormat="1" hidden="1" outlineLevel="2" x14ac:dyDescent="0.25">
      <c r="A85" s="48" t="s">
        <v>131</v>
      </c>
      <c r="B85" s="56">
        <v>4700</v>
      </c>
      <c r="C85" s="63" t="s">
        <v>46</v>
      </c>
      <c r="D85" s="69">
        <f>IF(SUM(B85)&lt;&gt;0,E85/B85,"")</f>
        <v>2.7654872340425536</v>
      </c>
      <c r="E85" s="76">
        <v>12997.79</v>
      </c>
    </row>
    <row r="86" spans="1:5" s="15" customFormat="1" hidden="1" outlineLevel="2" x14ac:dyDescent="0.25">
      <c r="A86" s="48" t="s">
        <v>132</v>
      </c>
      <c r="B86" s="56">
        <v>10937.5</v>
      </c>
      <c r="C86" s="63" t="s">
        <v>46</v>
      </c>
      <c r="D86" s="69">
        <f>IF(SUM(B86)&lt;&gt;0,E86/B86,"")</f>
        <v>1.5554304000000001</v>
      </c>
      <c r="E86" s="76">
        <v>17012.52</v>
      </c>
    </row>
    <row r="87" spans="1:5" s="15" customFormat="1" hidden="1" outlineLevel="2" x14ac:dyDescent="0.25">
      <c r="A87" s="48" t="s">
        <v>133</v>
      </c>
      <c r="B87" s="56">
        <v>10487.5</v>
      </c>
      <c r="C87" s="63" t="s">
        <v>46</v>
      </c>
      <c r="D87" s="69">
        <f>IF(SUM(B87)&lt;&gt;0,E87/B87,"")</f>
        <v>0.12</v>
      </c>
      <c r="E87" s="76">
        <v>1258.5</v>
      </c>
    </row>
    <row r="88" spans="1:5" s="15" customFormat="1" hidden="1" outlineLevel="2" x14ac:dyDescent="0.25">
      <c r="A88" s="48" t="s">
        <v>134</v>
      </c>
      <c r="B88" s="56">
        <v>450</v>
      </c>
      <c r="C88" s="63" t="s">
        <v>46</v>
      </c>
      <c r="D88" s="69">
        <f>IF(SUM(B88)&lt;&gt;0,E88/B88,"")</f>
        <v>0.19</v>
      </c>
      <c r="E88" s="76">
        <v>85.5</v>
      </c>
    </row>
    <row r="89" spans="1:5" s="15" customFormat="1" hidden="1" outlineLevel="2" x14ac:dyDescent="0.25">
      <c r="A89" s="48" t="s">
        <v>135</v>
      </c>
      <c r="B89" s="56">
        <v>10937.5</v>
      </c>
      <c r="C89" s="63" t="s">
        <v>46</v>
      </c>
      <c r="D89" s="69">
        <f>IF(SUM(B89)&lt;&gt;0,E89/B89,"")</f>
        <v>0.72408045714285718</v>
      </c>
      <c r="E89" s="76">
        <v>7919.63</v>
      </c>
    </row>
    <row r="90" spans="1:5" s="46" customFormat="1" ht="18" hidden="1" customHeight="1" outlineLevel="1" collapsed="1" x14ac:dyDescent="0.25">
      <c r="A90" s="47" t="s">
        <v>136</v>
      </c>
      <c r="B90" s="55">
        <v>0</v>
      </c>
      <c r="C90" s="62"/>
      <c r="D90" s="68" t="str">
        <f>IF(AND(SUM(B90)&lt;&gt;0,TRIM(C90)&lt;&gt;""),E90/B90,"")</f>
        <v/>
      </c>
      <c r="E90" s="75">
        <f>SUM(E91:E92)</f>
        <v>18134.16</v>
      </c>
    </row>
    <row r="91" spans="1:5" s="15" customFormat="1" hidden="1" outlineLevel="2" x14ac:dyDescent="0.25">
      <c r="A91" s="48" t="s">
        <v>137</v>
      </c>
      <c r="B91" s="56">
        <v>2920</v>
      </c>
      <c r="C91" s="63" t="s">
        <v>46</v>
      </c>
      <c r="D91" s="69">
        <f>IF(SUM(B91)&lt;&gt;0,E91/B91,"")</f>
        <v>3.6464349315068492</v>
      </c>
      <c r="E91" s="76">
        <v>10647.59</v>
      </c>
    </row>
    <row r="92" spans="1:5" s="15" customFormat="1" hidden="1" outlineLevel="2" x14ac:dyDescent="0.25">
      <c r="A92" s="48" t="s">
        <v>138</v>
      </c>
      <c r="B92" s="56">
        <v>2920</v>
      </c>
      <c r="C92" s="63" t="s">
        <v>46</v>
      </c>
      <c r="D92" s="69">
        <f>IF(SUM(B92)&lt;&gt;0,E92/B92,"")</f>
        <v>2.5638938356164385</v>
      </c>
      <c r="E92" s="76">
        <v>7486.57</v>
      </c>
    </row>
    <row r="93" spans="1:5" s="44" customFormat="1" ht="18" customHeight="1" collapsed="1" x14ac:dyDescent="0.25">
      <c r="A93" s="45" t="s">
        <v>139</v>
      </c>
      <c r="B93" s="54">
        <v>0</v>
      </c>
      <c r="C93" s="61"/>
      <c r="D93" s="67" t="str">
        <f>IF(AND(SUM(B93)&lt;&gt;0,TRIM(C93)&lt;&gt;""),E93/B93,"")</f>
        <v/>
      </c>
      <c r="E93" s="74">
        <f>SUM(E94,E96)</f>
        <v>12445.75</v>
      </c>
    </row>
    <row r="94" spans="1:5" s="46" customFormat="1" ht="18" hidden="1" customHeight="1" outlineLevel="1" collapsed="1" x14ac:dyDescent="0.25">
      <c r="A94" s="47" t="s">
        <v>129</v>
      </c>
      <c r="B94" s="55">
        <v>0</v>
      </c>
      <c r="C94" s="62"/>
      <c r="D94" s="68" t="str">
        <f>IF(AND(SUM(B94)&lt;&gt;0,TRIM(C94)&lt;&gt;""),E94/B94,"")</f>
        <v/>
      </c>
      <c r="E94" s="75">
        <f>SUM(E95:E95)</f>
        <v>609.91</v>
      </c>
    </row>
    <row r="95" spans="1:5" s="15" customFormat="1" hidden="1" outlineLevel="2" x14ac:dyDescent="0.25">
      <c r="A95" s="48" t="s">
        <v>140</v>
      </c>
      <c r="B95" s="56">
        <v>46.667000000000002</v>
      </c>
      <c r="C95" s="63" t="s">
        <v>141</v>
      </c>
      <c r="D95" s="69">
        <f>IF(SUM(B95)&lt;&gt;0,E95/B95,"")</f>
        <v>13.069406647095377</v>
      </c>
      <c r="E95" s="76">
        <v>609.91</v>
      </c>
    </row>
    <row r="96" spans="1:5" s="46" customFormat="1" ht="18" hidden="1" customHeight="1" outlineLevel="1" collapsed="1" x14ac:dyDescent="0.25">
      <c r="A96" s="47" t="s">
        <v>142</v>
      </c>
      <c r="B96" s="55">
        <v>0</v>
      </c>
      <c r="C96" s="62"/>
      <c r="D96" s="68" t="str">
        <f>IF(AND(SUM(B96)&lt;&gt;0,TRIM(C96)&lt;&gt;""),E96/B96,"")</f>
        <v/>
      </c>
      <c r="E96" s="75">
        <f>SUM(E97:E99)</f>
        <v>11835.84</v>
      </c>
    </row>
    <row r="97" spans="1:5" s="15" customFormat="1" hidden="1" outlineLevel="2" x14ac:dyDescent="0.25">
      <c r="A97" s="48" t="s">
        <v>143</v>
      </c>
      <c r="B97" s="56">
        <v>420</v>
      </c>
      <c r="C97" s="63" t="s">
        <v>46</v>
      </c>
      <c r="D97" s="69">
        <f>IF(SUM(B97)&lt;&gt;0,E97/B97,"")</f>
        <v>12.049666666666669</v>
      </c>
      <c r="E97" s="76">
        <v>5060.8600000000006</v>
      </c>
    </row>
    <row r="98" spans="1:5" s="15" customFormat="1" hidden="1" outlineLevel="2" x14ac:dyDescent="0.25">
      <c r="A98" s="48" t="s">
        <v>144</v>
      </c>
      <c r="B98" s="56">
        <v>105</v>
      </c>
      <c r="C98" s="63" t="s">
        <v>50</v>
      </c>
      <c r="D98" s="69">
        <f>IF(SUM(B98)&lt;&gt;0,E98/B98,"")</f>
        <v>17.774476190476189</v>
      </c>
      <c r="E98" s="76">
        <v>1866.32</v>
      </c>
    </row>
    <row r="99" spans="1:5" s="15" customFormat="1" ht="30" hidden="1" outlineLevel="2" x14ac:dyDescent="0.25">
      <c r="A99" s="48" t="s">
        <v>145</v>
      </c>
      <c r="B99" s="56">
        <v>275</v>
      </c>
      <c r="C99" s="63" t="s">
        <v>46</v>
      </c>
      <c r="D99" s="69">
        <f>IF(SUM(B99)&lt;&gt;0,E99/B99,"")</f>
        <v>17.849672727272726</v>
      </c>
      <c r="E99" s="76">
        <v>4908.66</v>
      </c>
    </row>
    <row r="100" spans="1:5" s="44" customFormat="1" ht="18" customHeight="1" collapsed="1" x14ac:dyDescent="0.25">
      <c r="A100" s="45" t="s">
        <v>146</v>
      </c>
      <c r="B100" s="54">
        <v>0</v>
      </c>
      <c r="C100" s="61"/>
      <c r="D100" s="67" t="str">
        <f>IF(AND(SUM(B100)&lt;&gt;0,TRIM(C100)&lt;&gt;""),E100/B100,"")</f>
        <v/>
      </c>
      <c r="E100" s="74">
        <f>SUM(E101)</f>
        <v>22678.02</v>
      </c>
    </row>
    <row r="101" spans="1:5" s="46" customFormat="1" ht="18" hidden="1" customHeight="1" outlineLevel="1" collapsed="1" x14ac:dyDescent="0.25">
      <c r="A101" s="47" t="s">
        <v>147</v>
      </c>
      <c r="B101" s="55">
        <v>0</v>
      </c>
      <c r="C101" s="62"/>
      <c r="D101" s="68" t="str">
        <f>IF(AND(SUM(B101)&lt;&gt;0,TRIM(C101)&lt;&gt;""),E101/B101,"")</f>
        <v/>
      </c>
      <c r="E101" s="75">
        <f>SUM(E102:E104)</f>
        <v>22678.02</v>
      </c>
    </row>
    <row r="102" spans="1:5" s="15" customFormat="1" hidden="1" outlineLevel="2" x14ac:dyDescent="0.25">
      <c r="A102" s="48" t="s">
        <v>148</v>
      </c>
      <c r="B102" s="56">
        <v>690</v>
      </c>
      <c r="C102" s="63" t="s">
        <v>50</v>
      </c>
      <c r="D102" s="69">
        <f>IF(SUM(B102)&lt;&gt;0,E102/B102,"")</f>
        <v>4.8916811594202905</v>
      </c>
      <c r="E102" s="76">
        <v>3375.26</v>
      </c>
    </row>
    <row r="103" spans="1:5" s="15" customFormat="1" hidden="1" outlineLevel="2" x14ac:dyDescent="0.25">
      <c r="A103" s="48" t="s">
        <v>149</v>
      </c>
      <c r="B103" s="56">
        <v>140</v>
      </c>
      <c r="C103" s="63" t="s">
        <v>46</v>
      </c>
      <c r="D103" s="69">
        <f>IF(SUM(B103)&lt;&gt;0,E103/B103,"")</f>
        <v>9.3687857142857158</v>
      </c>
      <c r="E103" s="76">
        <v>1311.63</v>
      </c>
    </row>
    <row r="104" spans="1:5" s="15" customFormat="1" hidden="1" outlineLevel="2" x14ac:dyDescent="0.25">
      <c r="A104" s="48" t="s">
        <v>150</v>
      </c>
      <c r="B104" s="56">
        <v>2560</v>
      </c>
      <c r="C104" s="63" t="s">
        <v>46</v>
      </c>
      <c r="D104" s="69">
        <f>IF(SUM(B104)&lt;&gt;0,E104/B104,"")</f>
        <v>7.0277851562500002</v>
      </c>
      <c r="E104" s="76">
        <v>17991.13</v>
      </c>
    </row>
    <row r="105" spans="1:5" s="44" customFormat="1" ht="18" customHeight="1" collapsed="1" x14ac:dyDescent="0.25">
      <c r="A105" s="45" t="s">
        <v>151</v>
      </c>
      <c r="B105" s="54">
        <v>0</v>
      </c>
      <c r="C105" s="61"/>
      <c r="D105" s="67" t="str">
        <f>IF(AND(SUM(B105)&lt;&gt;0,TRIM(C105)&lt;&gt;""),E105/B105,"")</f>
        <v/>
      </c>
      <c r="E105" s="74">
        <f>SUM(E106)</f>
        <v>4030.38</v>
      </c>
    </row>
    <row r="106" spans="1:5" s="46" customFormat="1" ht="18" hidden="1" customHeight="1" outlineLevel="1" collapsed="1" x14ac:dyDescent="0.25">
      <c r="A106" s="47" t="s">
        <v>152</v>
      </c>
      <c r="B106" s="55">
        <v>0</v>
      </c>
      <c r="C106" s="62"/>
      <c r="D106" s="68" t="str">
        <f>IF(AND(SUM(B106)&lt;&gt;0,TRIM(C106)&lt;&gt;""),E106/B106,"")</f>
        <v/>
      </c>
      <c r="E106" s="75">
        <f>SUM(E107:E110)</f>
        <v>4030.38</v>
      </c>
    </row>
    <row r="107" spans="1:5" s="15" customFormat="1" hidden="1" outlineLevel="2" x14ac:dyDescent="0.25">
      <c r="A107" s="48" t="s">
        <v>153</v>
      </c>
      <c r="B107" s="56">
        <v>20</v>
      </c>
      <c r="C107" s="63" t="s">
        <v>46</v>
      </c>
      <c r="D107" s="69">
        <f>IF(SUM(B107)&lt;&gt;0,E107/B107,"")</f>
        <v>0.3755</v>
      </c>
      <c r="E107" s="76">
        <v>7.51</v>
      </c>
    </row>
    <row r="108" spans="1:5" s="15" customFormat="1" hidden="1" outlineLevel="2" x14ac:dyDescent="0.25">
      <c r="A108" s="48" t="s">
        <v>154</v>
      </c>
      <c r="B108" s="56">
        <v>20</v>
      </c>
      <c r="C108" s="63" t="s">
        <v>46</v>
      </c>
      <c r="D108" s="69">
        <f>IF(SUM(B108)&lt;&gt;0,E108/B108,"")</f>
        <v>0.32650000000000001</v>
      </c>
      <c r="E108" s="76">
        <v>6.53</v>
      </c>
    </row>
    <row r="109" spans="1:5" s="15" customFormat="1" hidden="1" outlineLevel="2" x14ac:dyDescent="0.25">
      <c r="A109" s="48" t="s">
        <v>155</v>
      </c>
      <c r="B109" s="56">
        <v>6735</v>
      </c>
      <c r="C109" s="63" t="s">
        <v>46</v>
      </c>
      <c r="D109" s="69">
        <f>IF(SUM(B109)&lt;&gt;0,E109/B109,"")</f>
        <v>0.30625092798812176</v>
      </c>
      <c r="E109" s="76">
        <v>2062.6</v>
      </c>
    </row>
    <row r="110" spans="1:5" s="15" customFormat="1" hidden="1" outlineLevel="2" x14ac:dyDescent="0.25">
      <c r="A110" s="48" t="s">
        <v>156</v>
      </c>
      <c r="B110" s="56">
        <v>6735</v>
      </c>
      <c r="C110" s="63" t="s">
        <v>46</v>
      </c>
      <c r="D110" s="69">
        <f>IF(SUM(B110)&lt;&gt;0,E110/B110,"")</f>
        <v>0.29008760207869339</v>
      </c>
      <c r="E110" s="76">
        <v>1953.74</v>
      </c>
    </row>
    <row r="111" spans="1:5" s="44" customFormat="1" ht="18" customHeight="1" collapsed="1" x14ac:dyDescent="0.25">
      <c r="A111" s="45" t="s">
        <v>157</v>
      </c>
      <c r="B111" s="54">
        <v>0</v>
      </c>
      <c r="C111" s="61"/>
      <c r="D111" s="67" t="str">
        <f>IF(AND(SUM(B111)&lt;&gt;0,TRIM(C111)&lt;&gt;""),E111/B111,"")</f>
        <v/>
      </c>
      <c r="E111" s="74">
        <f>SUM(E112)</f>
        <v>6556.0300000000007</v>
      </c>
    </row>
    <row r="112" spans="1:5" s="46" customFormat="1" ht="18" hidden="1" customHeight="1" outlineLevel="1" collapsed="1" x14ac:dyDescent="0.25">
      <c r="A112" s="47" t="s">
        <v>158</v>
      </c>
      <c r="B112" s="55">
        <v>0</v>
      </c>
      <c r="C112" s="62"/>
      <c r="D112" s="68" t="str">
        <f>IF(AND(SUM(B112)&lt;&gt;0,TRIM(C112)&lt;&gt;""),E112/B112,"")</f>
        <v/>
      </c>
      <c r="E112" s="75">
        <f>SUM(E113:E117)</f>
        <v>6556.0300000000007</v>
      </c>
    </row>
    <row r="113" spans="1:5" s="15" customFormat="1" hidden="1" outlineLevel="2" x14ac:dyDescent="0.25">
      <c r="A113" s="48" t="s">
        <v>159</v>
      </c>
      <c r="B113" s="56">
        <v>2</v>
      </c>
      <c r="C113" s="63" t="s">
        <v>93</v>
      </c>
      <c r="D113" s="69">
        <f>IF(SUM(B113)&lt;&gt;0,E113/B113,"")</f>
        <v>1036.875</v>
      </c>
      <c r="E113" s="76">
        <v>2073.75</v>
      </c>
    </row>
    <row r="114" spans="1:5" s="15" customFormat="1" hidden="1" outlineLevel="2" x14ac:dyDescent="0.25">
      <c r="A114" s="48" t="s">
        <v>160</v>
      </c>
      <c r="B114" s="56">
        <v>2</v>
      </c>
      <c r="C114" s="63" t="s">
        <v>93</v>
      </c>
      <c r="D114" s="69">
        <f>IF(SUM(B114)&lt;&gt;0,E114/B114,"")</f>
        <v>1436.875</v>
      </c>
      <c r="E114" s="76">
        <v>2873.75</v>
      </c>
    </row>
    <row r="115" spans="1:5" s="15" customFormat="1" hidden="1" outlineLevel="2" x14ac:dyDescent="0.25">
      <c r="A115" s="48" t="s">
        <v>161</v>
      </c>
      <c r="B115" s="56">
        <v>2</v>
      </c>
      <c r="C115" s="63" t="s">
        <v>93</v>
      </c>
      <c r="D115" s="69">
        <f>IF(SUM(B115)&lt;&gt;0,E115/B115,"")</f>
        <v>555.94000000000005</v>
      </c>
      <c r="E115" s="76">
        <v>1111.8800000000001</v>
      </c>
    </row>
    <row r="116" spans="1:5" s="15" customFormat="1" hidden="1" outlineLevel="2" x14ac:dyDescent="0.25">
      <c r="A116" s="48" t="s">
        <v>162</v>
      </c>
      <c r="B116" s="56">
        <v>2</v>
      </c>
      <c r="C116" s="63" t="s">
        <v>93</v>
      </c>
      <c r="D116" s="69">
        <f>IF(SUM(B116)&lt;&gt;0,E116/B116,"")</f>
        <v>119.13</v>
      </c>
      <c r="E116" s="76">
        <v>238.26</v>
      </c>
    </row>
    <row r="117" spans="1:5" s="15" customFormat="1" hidden="1" outlineLevel="2" x14ac:dyDescent="0.25">
      <c r="A117" s="48" t="s">
        <v>163</v>
      </c>
      <c r="B117" s="56">
        <v>2</v>
      </c>
      <c r="C117" s="63" t="s">
        <v>93</v>
      </c>
      <c r="D117" s="69">
        <f>IF(SUM(B117)&lt;&gt;0,E117/B117,"")</f>
        <v>129.19499999999999</v>
      </c>
      <c r="E117" s="76">
        <v>258.39</v>
      </c>
    </row>
    <row r="118" spans="1:5" s="44" customFormat="1" ht="18" customHeight="1" collapsed="1" x14ac:dyDescent="0.25">
      <c r="A118" s="45" t="s">
        <v>164</v>
      </c>
      <c r="B118" s="54">
        <v>0</v>
      </c>
      <c r="C118" s="61"/>
      <c r="D118" s="67" t="str">
        <f>IF(AND(SUM(B118)&lt;&gt;0,TRIM(C118)&lt;&gt;""),E118/B118,"")</f>
        <v/>
      </c>
      <c r="E118" s="74">
        <f>SUM(E119)</f>
        <v>352480.71</v>
      </c>
    </row>
    <row r="119" spans="1:5" s="46" customFormat="1" ht="18" hidden="1" customHeight="1" outlineLevel="1" collapsed="1" x14ac:dyDescent="0.25">
      <c r="A119" s="47" t="s">
        <v>165</v>
      </c>
      <c r="B119" s="55">
        <v>0</v>
      </c>
      <c r="C119" s="62"/>
      <c r="D119" s="68" t="str">
        <f>IF(AND(SUM(B119)&lt;&gt;0,TRIM(C119)&lt;&gt;""),E119/B119,"")</f>
        <v/>
      </c>
      <c r="E119" s="75">
        <f>SUM(E120:E120)</f>
        <v>352480.71</v>
      </c>
    </row>
    <row r="120" spans="1:5" s="15" customFormat="1" hidden="1" outlineLevel="2" x14ac:dyDescent="0.25">
      <c r="A120" s="48" t="s">
        <v>166</v>
      </c>
      <c r="B120" s="56">
        <v>14060</v>
      </c>
      <c r="C120" s="63" t="s">
        <v>46</v>
      </c>
      <c r="D120" s="69">
        <f>IF(SUM(B120)&lt;&gt;0,E120/B120,"")</f>
        <v>25.069751778093885</v>
      </c>
      <c r="E120" s="76">
        <v>352480.71</v>
      </c>
    </row>
    <row r="121" spans="1:5" s="44" customFormat="1" ht="18" customHeight="1" collapsed="1" x14ac:dyDescent="0.25">
      <c r="A121" s="45" t="s">
        <v>167</v>
      </c>
      <c r="B121" s="54">
        <v>0</v>
      </c>
      <c r="C121" s="61"/>
      <c r="D121" s="67" t="str">
        <f>IF(AND(SUM(B121)&lt;&gt;0,TRIM(C121)&lt;&gt;""),E121/B121,"")</f>
        <v/>
      </c>
      <c r="E121" s="74">
        <f>SUM(E122)</f>
        <v>70000</v>
      </c>
    </row>
    <row r="122" spans="1:5" s="46" customFormat="1" ht="18" hidden="1" customHeight="1" outlineLevel="1" collapsed="1" x14ac:dyDescent="0.25">
      <c r="A122" s="47" t="s">
        <v>168</v>
      </c>
      <c r="B122" s="55">
        <v>0</v>
      </c>
      <c r="C122" s="62"/>
      <c r="D122" s="68" t="str">
        <f>IF(AND(SUM(B122)&lt;&gt;0,TRIM(C122)&lt;&gt;""),E122/B122,"")</f>
        <v/>
      </c>
      <c r="E122" s="75">
        <f>SUM(E123:E123)</f>
        <v>70000</v>
      </c>
    </row>
    <row r="123" spans="1:5" s="15" customFormat="1" hidden="1" outlineLevel="2" x14ac:dyDescent="0.25">
      <c r="A123" s="48" t="s">
        <v>169</v>
      </c>
      <c r="B123" s="56">
        <v>17500</v>
      </c>
      <c r="C123" s="63" t="s">
        <v>170</v>
      </c>
      <c r="D123" s="69">
        <f>IF(SUM(B123)&lt;&gt;0,E123/B123,"")</f>
        <v>4</v>
      </c>
      <c r="E123" s="76">
        <v>70000</v>
      </c>
    </row>
    <row r="124" spans="1:5" s="44" customFormat="1" ht="18" customHeight="1" collapsed="1" x14ac:dyDescent="0.25">
      <c r="A124" s="45" t="s">
        <v>171</v>
      </c>
      <c r="B124" s="54">
        <v>0</v>
      </c>
      <c r="C124" s="61"/>
      <c r="D124" s="67" t="str">
        <f>IF(AND(SUM(B124)&lt;&gt;0,TRIM(C124)&lt;&gt;""),E124/B124,"")</f>
        <v/>
      </c>
      <c r="E124" s="74">
        <f>SUM(E125)</f>
        <v>131250</v>
      </c>
    </row>
    <row r="125" spans="1:5" s="46" customFormat="1" ht="18" hidden="1" customHeight="1" outlineLevel="1" collapsed="1" x14ac:dyDescent="0.25">
      <c r="A125" s="47" t="s">
        <v>172</v>
      </c>
      <c r="B125" s="55">
        <v>0</v>
      </c>
      <c r="C125" s="62"/>
      <c r="D125" s="68" t="str">
        <f>IF(AND(SUM(B125)&lt;&gt;0,TRIM(C125)&lt;&gt;""),E125/B125,"")</f>
        <v/>
      </c>
      <c r="E125" s="75">
        <f>SUM(E126:E126)</f>
        <v>131250</v>
      </c>
    </row>
    <row r="126" spans="1:5" s="15" customFormat="1" hidden="1" outlineLevel="2" x14ac:dyDescent="0.25">
      <c r="A126" s="48" t="s">
        <v>173</v>
      </c>
      <c r="B126" s="56">
        <v>17500</v>
      </c>
      <c r="C126" s="63" t="s">
        <v>170</v>
      </c>
      <c r="D126" s="69">
        <f>IF(SUM(B126)&lt;&gt;0,E126/B126,"")</f>
        <v>7.5</v>
      </c>
      <c r="E126" s="76">
        <v>131250</v>
      </c>
    </row>
    <row r="127" spans="1:5" s="44" customFormat="1" ht="18" customHeight="1" collapsed="1" x14ac:dyDescent="0.25">
      <c r="A127" s="45" t="s">
        <v>174</v>
      </c>
      <c r="B127" s="54">
        <v>0</v>
      </c>
      <c r="C127" s="61"/>
      <c r="D127" s="67" t="str">
        <f>IF(AND(SUM(B127)&lt;&gt;0,TRIM(C127)&lt;&gt;""),E127/B127,"")</f>
        <v/>
      </c>
      <c r="E127" s="74">
        <f>SUM(E128)</f>
        <v>183750</v>
      </c>
    </row>
    <row r="128" spans="1:5" s="46" customFormat="1" ht="18" hidden="1" customHeight="1" outlineLevel="1" collapsed="1" x14ac:dyDescent="0.25">
      <c r="A128" s="47" t="s">
        <v>175</v>
      </c>
      <c r="B128" s="55">
        <v>0</v>
      </c>
      <c r="C128" s="62"/>
      <c r="D128" s="68" t="str">
        <f>IF(AND(SUM(B128)&lt;&gt;0,TRIM(C128)&lt;&gt;""),E128/B128,"")</f>
        <v/>
      </c>
      <c r="E128" s="75">
        <f>SUM(E129:E129)</f>
        <v>183750</v>
      </c>
    </row>
    <row r="129" spans="1:5" s="15" customFormat="1" hidden="1" outlineLevel="2" x14ac:dyDescent="0.25">
      <c r="A129" s="48" t="s">
        <v>176</v>
      </c>
      <c r="B129" s="56">
        <v>17500</v>
      </c>
      <c r="C129" s="63" t="s">
        <v>170</v>
      </c>
      <c r="D129" s="69">
        <f>IF(SUM(B129)&lt;&gt;0,E129/B129,"")</f>
        <v>10.5</v>
      </c>
      <c r="E129" s="76">
        <v>183750</v>
      </c>
    </row>
    <row r="130" spans="1:5" s="44" customFormat="1" ht="18" customHeight="1" collapsed="1" x14ac:dyDescent="0.25">
      <c r="A130" s="45" t="s">
        <v>177</v>
      </c>
      <c r="B130" s="54">
        <v>0</v>
      </c>
      <c r="C130" s="61"/>
      <c r="D130" s="67" t="str">
        <f>IF(AND(SUM(B130)&lt;&gt;0,TRIM(C130)&lt;&gt;""),E130/B130,"")</f>
        <v/>
      </c>
      <c r="E130" s="74">
        <f>SUM(E131)</f>
        <v>210000</v>
      </c>
    </row>
    <row r="131" spans="1:5" s="46" customFormat="1" ht="18" hidden="1" customHeight="1" outlineLevel="1" collapsed="1" x14ac:dyDescent="0.25">
      <c r="A131" s="47" t="s">
        <v>178</v>
      </c>
      <c r="B131" s="55">
        <v>0</v>
      </c>
      <c r="C131" s="62"/>
      <c r="D131" s="68" t="str">
        <f>IF(AND(SUM(B131)&lt;&gt;0,TRIM(C131)&lt;&gt;""),E131/B131,"")</f>
        <v/>
      </c>
      <c r="E131" s="75">
        <f>SUM(E132:E132)</f>
        <v>210000</v>
      </c>
    </row>
    <row r="132" spans="1:5" s="15" customFormat="1" hidden="1" outlineLevel="2" x14ac:dyDescent="0.25">
      <c r="A132" s="48" t="s">
        <v>179</v>
      </c>
      <c r="B132" s="56">
        <v>17500</v>
      </c>
      <c r="C132" s="63" t="s">
        <v>170</v>
      </c>
      <c r="D132" s="69">
        <f>IF(SUM(B132)&lt;&gt;0,E132/B132,"")</f>
        <v>12</v>
      </c>
      <c r="E132" s="76">
        <v>210000</v>
      </c>
    </row>
    <row r="133" spans="1:5" s="50" customFormat="1" ht="18" customHeight="1" x14ac:dyDescent="0.25">
      <c r="A133" s="51" t="s">
        <v>37</v>
      </c>
      <c r="B133" s="57"/>
      <c r="C133" s="64"/>
      <c r="D133" s="70"/>
      <c r="E133" s="77">
        <f>SUM(E$2,E$37,E$45,E$51,E$56,E$74,E$78,E$93,E$100,E$105,E$111,E$118,E$121,E$124,E$127,E$130)</f>
        <v>1508681.49</v>
      </c>
    </row>
    <row r="134" spans="1:5" s="49" customFormat="1" ht="15" customHeight="1" x14ac:dyDescent="0.25">
      <c r="A134" s="52" t="s">
        <v>38</v>
      </c>
      <c r="B134" s="58"/>
      <c r="C134" s="65"/>
      <c r="D134" s="71"/>
      <c r="E134" s="78">
        <v>105607.7</v>
      </c>
    </row>
    <row r="135" spans="1:5" s="50" customFormat="1" ht="18" customHeight="1" x14ac:dyDescent="0.25">
      <c r="A135" s="51" t="s">
        <v>39</v>
      </c>
      <c r="B135" s="57"/>
      <c r="C135" s="64"/>
      <c r="D135" s="70"/>
      <c r="E135" s="77">
        <f>SUM(E133:E134)</f>
        <v>1614289.19</v>
      </c>
    </row>
    <row r="136" spans="1:5" s="49" customFormat="1" ht="15" customHeight="1" x14ac:dyDescent="0.25">
      <c r="A136" s="52" t="s">
        <v>40</v>
      </c>
      <c r="B136" s="58"/>
      <c r="C136" s="65"/>
      <c r="D136" s="71"/>
      <c r="E136" s="78">
        <v>80714.460000000006</v>
      </c>
    </row>
    <row r="137" spans="1:5" s="49" customFormat="1" ht="15" customHeight="1" x14ac:dyDescent="0.25">
      <c r="A137" s="52" t="s">
        <v>41</v>
      </c>
      <c r="B137" s="58"/>
      <c r="C137" s="65"/>
      <c r="D137" s="71"/>
      <c r="E137" s="78">
        <v>25425.05</v>
      </c>
    </row>
    <row r="138" spans="1:5" s="44" customFormat="1" ht="21" customHeight="1" x14ac:dyDescent="0.25">
      <c r="A138" s="53"/>
      <c r="B138" s="59"/>
      <c r="C138" s="66"/>
      <c r="D138" s="72"/>
      <c r="E138" s="79">
        <f>SUM(E135:E137)</f>
        <v>1720428.7</v>
      </c>
    </row>
  </sheetData>
  <printOptions horizontalCentered="1"/>
  <pageMargins left="0.5" right="0.5" top="0.75" bottom="0.5" header="0.3" footer="0.3"/>
  <pageSetup scale="71" fitToHeight="0" orientation="portrait" horizontalDpi="0" verticalDpi="0" r:id="rId1"/>
  <headerFooter>
    <oddHeader>&amp;L&amp;B&amp;14&amp;A</oddHeader>
    <oddFooter>&amp;CPage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13</vt:i4>
      </vt:variant>
    </vt:vector>
  </HeadingPairs>
  <TitlesOfParts>
    <vt:vector size="18" baseType="lpstr">
      <vt:lpstr>Connectivity Audit</vt:lpstr>
      <vt:lpstr>Estimate Validation</vt:lpstr>
      <vt:lpstr>Addon Exception Audit</vt:lpstr>
      <vt:lpstr>Addon Validation</vt:lpstr>
      <vt:lpstr>Estimate Detail</vt:lpstr>
      <vt:lpstr>CurrentEstimateBranch</vt:lpstr>
      <vt:lpstr>CurrentEstimateCatalogName</vt:lpstr>
      <vt:lpstr>CurrentEstimateId</vt:lpstr>
      <vt:lpstr>CurrentEstimateName</vt:lpstr>
      <vt:lpstr>CurrentEstimateUser</vt:lpstr>
      <vt:lpstr>CurrentSqlInstanceName</vt:lpstr>
      <vt:lpstr>'Addon Exception Audit'!Print_Area</vt:lpstr>
      <vt:lpstr>'Addon Validation'!Print_Area</vt:lpstr>
      <vt:lpstr>'Connectivity Audit'!Print_Area</vt:lpstr>
      <vt:lpstr>'Estimate Detail'!Print_Area</vt:lpstr>
      <vt:lpstr>'Addon Exception Audit'!Print_Titles</vt:lpstr>
      <vt:lpstr>'Addon Validation'!Print_Titles</vt:lpstr>
      <vt:lpstr>'Estimate Detail'!Print_Titles</vt:lpstr>
    </vt:vector>
  </TitlesOfParts>
  <Company>Nvisions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Multi-Level Item Detail</dc:title>
  <dc:subject>Export Template for Sage Estimating</dc:subject>
  <dc:creator>Joe Callahan</dc:creator>
  <cp:lastModifiedBy>Microsoft</cp:lastModifiedBy>
  <dcterms:created xsi:type="dcterms:W3CDTF">2021-05-07T13:41:33Z</dcterms:created>
  <dcterms:modified xsi:type="dcterms:W3CDTF">2021-07-05T15:57:50Z</dcterms:modified>
</cp:coreProperties>
</file>