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Development\Sage CRE\SQL Estimating Exports\AECentric\Exports\MICROSOFT\"/>
    </mc:Choice>
  </mc:AlternateContent>
  <xr:revisionPtr revIDLastSave="0" documentId="13_ncr:1_{AC0D2CE9-6C48-4EE9-801D-14C7E5E56599}" xr6:coauthVersionLast="47" xr6:coauthVersionMax="47" xr10:uidLastSave="{00000000-0000-0000-0000-000000000000}"/>
  <bookViews>
    <workbookView xWindow="-120" yWindow="-120" windowWidth="24240" windowHeight="13140" firstSheet="4" activeTab="4" xr2:uid="{C6FDD778-3E51-40FA-ABBB-402D7E87988F}"/>
  </bookViews>
  <sheets>
    <sheet name="Connectivity Audit" sheetId="2" state="hidden" r:id="rId1"/>
    <sheet name="Estimate Validation" sheetId="3" state="hidden" r:id="rId2"/>
    <sheet name="Addon Exception Audit" sheetId="4" state="hidden" r:id="rId3"/>
    <sheet name="Addon Validation" sheetId="5" state="hidden" r:id="rId4"/>
    <sheet name="Estimate Detail" sheetId="6" r:id="rId5"/>
  </sheets>
  <externalReferences>
    <externalReference r:id="rId6"/>
    <externalReference r:id="rId7"/>
  </externalReferences>
  <definedNames>
    <definedName name="_xlnm._FilterDatabase" localSheetId="2" hidden="1">'Addon Exception Audit'!$A$2:$E$2</definedName>
    <definedName name="_xlnm._FilterDatabase" localSheetId="3" hidden="1">'Addon Validation'!$A$2:$F$2</definedName>
    <definedName name="_xlnm._FilterDatabase" localSheetId="1" hidden="1">'Estimate Validation'!$A$1:$B$1</definedName>
    <definedName name="CurrentEstimateBranch">'Connectivity Audit'!$B$7</definedName>
    <definedName name="CurrentEstimateCatalogName">'Connectivity Audit'!$B$3</definedName>
    <definedName name="CurrentEstimateId">'Connectivity Audit'!$B$4</definedName>
    <definedName name="CurrentEstimateName">'Connectivity Audit'!$B$6</definedName>
    <definedName name="CurrentEstimateUser">'Connectivity Audit'!$B$8</definedName>
    <definedName name="CurrentSqlInstanceName">'Connectivity Audit'!$B$2</definedName>
    <definedName name="JobSize" localSheetId="2">'[1]Crosstab Summary'!$B$2</definedName>
    <definedName name="JobSize">'[2]Crosstab Summary'!$B$2</definedName>
    <definedName name="_xlnm.Print_Area" localSheetId="2">'Addon Exception Audit'!$A:$E</definedName>
    <definedName name="_xlnm.Print_Area" localSheetId="3">'Addon Validation'!$A:$F</definedName>
    <definedName name="_xlnm.Print_Area" localSheetId="0">'Connectivity Audit'!$A:$D</definedName>
    <definedName name="_xlnm.Print_Area" localSheetId="4">'Estimate Detail'!$A:$E</definedName>
    <definedName name="_xlnm.Print_Titles" localSheetId="2">'Addon Exception Audit'!$1:$2</definedName>
    <definedName name="_xlnm.Print_Titles" localSheetId="3">'Addon Validation'!$1:$3</definedName>
    <definedName name="_xlnm.Print_Titles" localSheetId="4">'Estimate Detail'!$1:$1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1" i="6" l="1"/>
  <c r="E130" i="6" s="1"/>
  <c r="E129" i="6" s="1"/>
  <c r="D132" i="6"/>
  <c r="D131" i="6"/>
  <c r="D130" i="6"/>
  <c r="D129" i="6"/>
  <c r="E127" i="6"/>
  <c r="D127" i="6" s="1"/>
  <c r="D128" i="6"/>
  <c r="D126" i="6"/>
  <c r="E124" i="6"/>
  <c r="E123" i="6" s="1"/>
  <c r="D125" i="6"/>
  <c r="D124" i="6"/>
  <c r="D123" i="6"/>
  <c r="E121" i="6"/>
  <c r="E120" i="6" s="1"/>
  <c r="D122" i="6"/>
  <c r="D121" i="6"/>
  <c r="D120" i="6"/>
  <c r="E118" i="6"/>
  <c r="D118" i="6" s="1"/>
  <c r="D119" i="6"/>
  <c r="D117" i="6"/>
  <c r="D116" i="6"/>
  <c r="E113" i="6"/>
  <c r="D113" i="6" s="1"/>
  <c r="D115" i="6"/>
  <c r="D114" i="6"/>
  <c r="E108" i="6"/>
  <c r="D108" i="6" s="1"/>
  <c r="D112" i="6"/>
  <c r="D111" i="6"/>
  <c r="D110" i="6"/>
  <c r="D109" i="6"/>
  <c r="E102" i="6"/>
  <c r="D107" i="6"/>
  <c r="D106" i="6"/>
  <c r="D105" i="6"/>
  <c r="D104" i="6"/>
  <c r="D103" i="6"/>
  <c r="D102" i="6"/>
  <c r="D101" i="6"/>
  <c r="E95" i="6"/>
  <c r="D100" i="6"/>
  <c r="D99" i="6"/>
  <c r="D98" i="6"/>
  <c r="D97" i="6"/>
  <c r="D96" i="6"/>
  <c r="D95" i="6"/>
  <c r="E92" i="6"/>
  <c r="D92" i="6" s="1"/>
  <c r="D94" i="6"/>
  <c r="D93" i="6"/>
  <c r="E90" i="6"/>
  <c r="D90" i="6" s="1"/>
  <c r="D91" i="6"/>
  <c r="E82" i="6"/>
  <c r="D89" i="6"/>
  <c r="D88" i="6"/>
  <c r="D87" i="6"/>
  <c r="D86" i="6"/>
  <c r="D85" i="6"/>
  <c r="D84" i="6"/>
  <c r="D83" i="6"/>
  <c r="D82" i="6"/>
  <c r="E74" i="6"/>
  <c r="D81" i="6"/>
  <c r="D80" i="6"/>
  <c r="D79" i="6"/>
  <c r="D78" i="6"/>
  <c r="D77" i="6"/>
  <c r="D76" i="6"/>
  <c r="D75" i="6"/>
  <c r="D74" i="6"/>
  <c r="D73" i="6"/>
  <c r="D72" i="6"/>
  <c r="E63" i="6"/>
  <c r="D71" i="6"/>
  <c r="D70" i="6"/>
  <c r="D69" i="6"/>
  <c r="D68" i="6"/>
  <c r="D67" i="6"/>
  <c r="D66" i="6"/>
  <c r="D65" i="6"/>
  <c r="D64" i="6"/>
  <c r="D63" i="6"/>
  <c r="E61" i="6"/>
  <c r="D62" i="6"/>
  <c r="E56" i="6"/>
  <c r="D56" i="6" s="1"/>
  <c r="D60" i="6"/>
  <c r="D59" i="6"/>
  <c r="D58" i="6"/>
  <c r="D57" i="6"/>
  <c r="D55" i="6"/>
  <c r="E50" i="6"/>
  <c r="D50" i="6" s="1"/>
  <c r="D54" i="6"/>
  <c r="D53" i="6"/>
  <c r="D52" i="6"/>
  <c r="D51" i="6"/>
  <c r="E38" i="6"/>
  <c r="D38" i="6" s="1"/>
  <c r="D49" i="6"/>
  <c r="D48" i="6"/>
  <c r="D47" i="6"/>
  <c r="D46" i="6"/>
  <c r="D45" i="6"/>
  <c r="D44" i="6"/>
  <c r="D43" i="6"/>
  <c r="D42" i="6"/>
  <c r="D41" i="6"/>
  <c r="D40" i="6"/>
  <c r="D39" i="6"/>
  <c r="D37" i="6"/>
  <c r="D36" i="6"/>
  <c r="E26" i="6"/>
  <c r="E25" i="6" s="1"/>
  <c r="D35" i="6"/>
  <c r="D34" i="6"/>
  <c r="D33" i="6"/>
  <c r="D32" i="6"/>
  <c r="D31" i="6"/>
  <c r="D30" i="6"/>
  <c r="D29" i="6"/>
  <c r="D28" i="6"/>
  <c r="D27" i="6"/>
  <c r="D25" i="6"/>
  <c r="E13" i="6"/>
  <c r="D13" i="6" s="1"/>
  <c r="D24" i="6"/>
  <c r="D23" i="6"/>
  <c r="D22" i="6"/>
  <c r="D21" i="6"/>
  <c r="D20" i="6"/>
  <c r="D19" i="6"/>
  <c r="D18" i="6"/>
  <c r="D17" i="6"/>
  <c r="D16" i="6"/>
  <c r="D15" i="6"/>
  <c r="D14" i="6"/>
  <c r="D12" i="6"/>
  <c r="E4" i="6"/>
  <c r="E3" i="6" s="1"/>
  <c r="D11" i="6"/>
  <c r="D10" i="6"/>
  <c r="D9" i="6"/>
  <c r="D8" i="6"/>
  <c r="D7" i="6"/>
  <c r="D6" i="6"/>
  <c r="D5" i="6"/>
  <c r="D4" i="6"/>
  <c r="D3" i="6"/>
  <c r="D2" i="6"/>
  <c r="F12" i="5"/>
  <c r="E12" i="5"/>
  <c r="F11" i="5"/>
  <c r="E11" i="5"/>
  <c r="F10" i="5"/>
  <c r="F9" i="5"/>
  <c r="E9" i="5"/>
  <c r="F8" i="5"/>
  <c r="F7" i="5"/>
  <c r="E7" i="5"/>
  <c r="F6" i="5"/>
  <c r="E6" i="5"/>
  <c r="F5" i="5"/>
  <c r="E5" i="5"/>
  <c r="F4" i="5"/>
  <c r="E4" i="5"/>
  <c r="F3" i="5"/>
  <c r="E3" i="5"/>
  <c r="D26" i="6" l="1"/>
  <c r="E73" i="6"/>
  <c r="E126" i="6"/>
  <c r="E37" i="6"/>
  <c r="E72" i="6"/>
  <c r="E55" i="6"/>
  <c r="E101" i="6"/>
  <c r="E36" i="6"/>
  <c r="E117" i="6"/>
  <c r="E116" i="6" s="1"/>
  <c r="E12" i="6"/>
  <c r="E2" i="6" s="1"/>
  <c r="D61" i="6"/>
  <c r="E133" i="6" l="1"/>
</calcChain>
</file>

<file path=xl/sharedStrings.xml><?xml version="1.0" encoding="utf-8"?>
<sst xmlns="http://schemas.openxmlformats.org/spreadsheetml/2006/main" count="297" uniqueCount="180">
  <si>
    <t>Current SQL Instance Name</t>
  </si>
  <si>
    <t>Current Estimate Catalog Name</t>
  </si>
  <si>
    <t>Current Estimate ID</t>
  </si>
  <si>
    <t>Current Estimate Name</t>
  </si>
  <si>
    <t>Current Estimate Branch</t>
  </si>
  <si>
    <t>Current Estimate User</t>
  </si>
  <si>
    <t>Other Open Estimates by User</t>
  </si>
  <si>
    <t>Name</t>
  </si>
  <si>
    <t>ID</t>
  </si>
  <si>
    <t>Branch</t>
  </si>
  <si>
    <t>Validation Check</t>
  </si>
  <si>
    <t>Status</t>
  </si>
  <si>
    <t>Verify that the first five (5) rows in the totals page are category subtotals</t>
  </si>
  <si>
    <t>Verify that all totals page addons have valid distribution criteria</t>
  </si>
  <si>
    <t>Verify that recalculated addon amounts match stored application values</t>
  </si>
  <si>
    <t>No Categories Selected</t>
  </si>
  <si>
    <t>Invalid Range Selected</t>
  </si>
  <si>
    <t>Row</t>
  </si>
  <si>
    <t>Description</t>
  </si>
  <si>
    <t>Amount</t>
  </si>
  <si>
    <t>The following addon(s) cannot be allocated for the reason(s) indicated and therefore the
requested addon distribution cannot be generated.  Please return to the estimate, adjust
the addons as necessary to remedy the exception(s) listed below and run the export again.</t>
  </si>
  <si>
    <t>DESKTOP-BAV06SS\SAGE_ESTIMATING</t>
  </si>
  <si>
    <t>Estimates_ExportTesting</t>
  </si>
  <si>
    <t>Sample Estimate - Warehouse Project</t>
  </si>
  <si>
    <t>DESKTOP-BAV06SS\MICROSOFT</t>
  </si>
  <si>
    <t>None</t>
  </si>
  <si>
    <t>Position</t>
  </si>
  <si>
    <t>Current Dollar Amounts</t>
  </si>
  <si>
    <t>Calculated within Export Routine</t>
  </si>
  <si>
    <t>Stored in Sage Estimating</t>
  </si>
  <si>
    <t>Current Difference</t>
  </si>
  <si>
    <t>%</t>
  </si>
  <si>
    <t>Labor</t>
  </si>
  <si>
    <t>Material</t>
  </si>
  <si>
    <t>Subcontract</t>
  </si>
  <si>
    <t>Equipment</t>
  </si>
  <si>
    <t>Other</t>
  </si>
  <si>
    <t>Trade Cost Subtotal</t>
  </si>
  <si>
    <t>General Conditions</t>
  </si>
  <si>
    <t>Construction Cost Subtotal</t>
  </si>
  <si>
    <t>Fee</t>
  </si>
  <si>
    <t>Insurance</t>
  </si>
  <si>
    <t>Passed</t>
  </si>
  <si>
    <t>A - SUBSTRUCTURE</t>
  </si>
  <si>
    <t>A10 - Foundations</t>
  </si>
  <si>
    <t>A1010 - Standard Foundations</t>
  </si>
  <si>
    <t>cy</t>
  </si>
  <si>
    <t>Footing forms, job built; continuous wall; 4 uses</t>
  </si>
  <si>
    <t>sf</t>
  </si>
  <si>
    <t>Footing forms, job built; column footing, spread; 4 uses</t>
  </si>
  <si>
    <t>Keyway form (5 uses); 2" x 4"</t>
  </si>
  <si>
    <t>lf</t>
  </si>
  <si>
    <t>Footing rebar; grade 60; #3 - #4</t>
  </si>
  <si>
    <t>ton</t>
  </si>
  <si>
    <t>Footing rebar; grade 60; #5 - #6</t>
  </si>
  <si>
    <t>Continuous footing concrete; 2500 or 3000 psi; by chute</t>
  </si>
  <si>
    <t>Spread footing concrete; 2500 or 3000 psi; under 5 cy; by chute</t>
  </si>
  <si>
    <t>A20 - Subgrade Enclosures</t>
  </si>
  <si>
    <t>A2010 - Walls for Subgrade Enclosures</t>
  </si>
  <si>
    <t>Column forms; square, job built; 36" x 36"; 4 uses</t>
  </si>
  <si>
    <t>Wall forms, job built; exterior; up to 8' high; 4 uses</t>
  </si>
  <si>
    <t>Chamfer strip; wood; 3/4" wide</t>
  </si>
  <si>
    <t>Wall rebar; concrete; #3 - #4</t>
  </si>
  <si>
    <t>Column rebar; #3 - #4</t>
  </si>
  <si>
    <t>Column rebar; #5 - #6</t>
  </si>
  <si>
    <t>Column concrete; 2500 or 3000 psi; by pump</t>
  </si>
  <si>
    <t>Wall concrete; 2500 or 3000 psi; to 4'; by chute</t>
  </si>
  <si>
    <t>Wall finish; break ties and patch holes</t>
  </si>
  <si>
    <t>Grouting for bases; non-shrink; non-metallic; 2" deep</t>
  </si>
  <si>
    <t>Board insulation; polystyrene; wall; 2" thick, R8.33</t>
  </si>
  <si>
    <t>A40 - Slabs on Grade</t>
  </si>
  <si>
    <t>A4010 - Standard Slabs on Grade</t>
  </si>
  <si>
    <t>Slab forms, job built; edge; 6" high; 4 uses</t>
  </si>
  <si>
    <t>Slab forms, job built; edge; 12" high; 4 uses</t>
  </si>
  <si>
    <t>Expansion joint, premolded, in slabs; polyethylene foam; 1/2" x 6"</t>
  </si>
  <si>
    <t>Vapor barrier; 6 mil polyethylene</t>
  </si>
  <si>
    <t>Gravel porous fill, under floor slab, 3/4" stone</t>
  </si>
  <si>
    <t>Slab rebar; #3 - #4</t>
  </si>
  <si>
    <t>Slab on grade concrete; 3500 or 4000 psi; by chute</t>
  </si>
  <si>
    <t>Floor finish; screed</t>
  </si>
  <si>
    <t>Concrete curing; sprayed membrane; slabs</t>
  </si>
  <si>
    <t>B - SHELL</t>
  </si>
  <si>
    <t>B10 - Superstructure</t>
  </si>
  <si>
    <t>B1010 - Floor Construction</t>
  </si>
  <si>
    <t>Slab wire mesh; standard; 6" x 6"; W1.4 x W1.4</t>
  </si>
  <si>
    <t>Elevated slab concrete; 2500 or 3000 psi; by pump</t>
  </si>
  <si>
    <t>Structural steel; beams and girders, A-36; bolted</t>
  </si>
  <si>
    <t>Structural steel; tube; greater than 6" wide rectangular; heavy sections</t>
  </si>
  <si>
    <t>Metal joist; K series</t>
  </si>
  <si>
    <t>Metal deck; open type, galvanized; 1 1/2" deep; 20 ga</t>
  </si>
  <si>
    <t>Fireproofing; sprayed on; 1" thick; on beams</t>
  </si>
  <si>
    <t>Fireproofing; sprayed on; 1" thick; on columns</t>
  </si>
  <si>
    <t>Fireproofing; sprayed on; 1" thick; on decks; fluted surface</t>
  </si>
  <si>
    <t>B1080 - Stairs</t>
  </si>
  <si>
    <t>Metal stair; pan type with cement fill, steel; per riser; tread; 4' wide</t>
  </si>
  <si>
    <t>each</t>
  </si>
  <si>
    <t>Metal stair; pan type with cement fill, steel; per riser; landing</t>
  </si>
  <si>
    <t>Railing, pipe; 1 1/2" dia, welded steel; 3-rail; galvanized</t>
  </si>
  <si>
    <t>Railing, pipe; 1 1/2" dia, welded steel; wall mounted, single rail; galvanized</t>
  </si>
  <si>
    <t>B20 - Exterior Vertical Enclosures</t>
  </si>
  <si>
    <t>B2010 - Exterior Walls</t>
  </si>
  <si>
    <t>Metal framing; furring; on walls; 7/8" channel; 16" o.c.</t>
  </si>
  <si>
    <t>Drywall; plasterboard; 5/8"; nailed or screwed to walls</t>
  </si>
  <si>
    <t>Drywall; add for fire resistant</t>
  </si>
  <si>
    <t>Drywall; add for taping and finishing joints; average</t>
  </si>
  <si>
    <t>B2020 - Exterior Windows</t>
  </si>
  <si>
    <t>Steel window, primed; industrial; fixed sash</t>
  </si>
  <si>
    <t>B2050 - Exterior Doors &amp; Grilles</t>
  </si>
  <si>
    <t>Hollow metal frame, stock; 16 ga; 6 3/4" x 1 3/4"; 3'-0" x 7'-0"</t>
  </si>
  <si>
    <t>Hollow metal frame, stock; 16 ga; 6 3/4" x 1 3/4"; 6'-0" x 7'-0"</t>
  </si>
  <si>
    <t>Flush hollow metal door; heavy duty, unrated; 18 ga; 1 3/4" thick; 3'-0" x 7'-0"</t>
  </si>
  <si>
    <t>Sectional metal overhead door, complete; commercial grade; 12' x 12'</t>
  </si>
  <si>
    <t>Hinges; 4" x 4" butts, steel, standard</t>
  </si>
  <si>
    <t>pair</t>
  </si>
  <si>
    <t>Latchset, heavy duty; mortise</t>
  </si>
  <si>
    <t>Mortise locks and latchsets, chrome; entry lockset</t>
  </si>
  <si>
    <t>Door closer; surface mounted, traditional type, parallel arm; heavy duty</t>
  </si>
  <si>
    <t>C - INTERIORS</t>
  </si>
  <si>
    <t>C10 - Interior Construction</t>
  </si>
  <si>
    <t>C1010 - Interior Partitions</t>
  </si>
  <si>
    <t>Blocking; steel construction; walls; 2" x 6"</t>
  </si>
  <si>
    <t>Batt insulation; wall, fiberglass; unfaced; 4" thick, R11</t>
  </si>
  <si>
    <t>Metal framing; studs, non-load bearing, galvanized; 3 5/8"; 20 ga; 16" o.c.</t>
  </si>
  <si>
    <t>Drywall; add for water resistant</t>
  </si>
  <si>
    <t>C1030 - Interior Doors</t>
  </si>
  <si>
    <t>ea</t>
  </si>
  <si>
    <t>Hollow metal frame, stock; 16 ga; 4 3/4" x 1 3/4"; sidelight, complete; 1'-0" x 7'-2"</t>
  </si>
  <si>
    <t>Hollow metal frame, stock; 16 ga; 5 3/4" x 1 3/4"; 3'-0" x 7'-0"</t>
  </si>
  <si>
    <t>Hollow metal frame, stock; 16 ga; 5 3/4" x 1 3/4"; 6'-0" x 7'-0"</t>
  </si>
  <si>
    <t>Wood door; solid core; 1 3/4" thick; birch faced; 3'-0" x 7'-0"</t>
  </si>
  <si>
    <t>Latchset, heavy duty; cylindrical</t>
  </si>
  <si>
    <t>Lockset, heavy duty; cylindrical</t>
  </si>
  <si>
    <t>C1040 - Interior Grilles &amp; Gates</t>
  </si>
  <si>
    <t>Top coiling grille, manually operated, steel or aluminum; opening; 6' high x 16' wide</t>
  </si>
  <si>
    <t>C1070 - Suspended Ceiling Construction</t>
  </si>
  <si>
    <t>Acoustical panels; mineral fiber; 3/4" thick; 2' x 2'</t>
  </si>
  <si>
    <t>Ceiling suspension system; T-bar; 2' x 2'</t>
  </si>
  <si>
    <t>C1090 - Interior Specialties</t>
  </si>
  <si>
    <t>Toilet partition; metal; floor mounted</t>
  </si>
  <si>
    <t>Toilet partition; wheelchair accessible; painted metal; floor mounted</t>
  </si>
  <si>
    <t>Toilet partition; urinal screen; painted metal; floor mounted</t>
  </si>
  <si>
    <t>Grab bar, wall mounted; 1 1/2" dia; stainless steel; 36" long</t>
  </si>
  <si>
    <t>Grab bar, wall mounted; 1 1/2" dia; stainless steel; 42" long</t>
  </si>
  <si>
    <t>C20 - Interior Finishes</t>
  </si>
  <si>
    <t>C2010 - Wall Finishes</t>
  </si>
  <si>
    <t>Scratch coat; for ceramic tile</t>
  </si>
  <si>
    <t>sy</t>
  </si>
  <si>
    <t>Tile; glazed ceramic wall; 4 1/4" x 4 1/4"; average</t>
  </si>
  <si>
    <t>Tile; glazed ceramic base; 4 1/4" high; average</t>
  </si>
  <si>
    <t>Paint walls; spray; first coat; average</t>
  </si>
  <si>
    <t>Paint walls; spray; second coat; average</t>
  </si>
  <si>
    <t>C2030 - Flooring</t>
  </si>
  <si>
    <t>Tile; unglazed ceramic flooring; portland cement bed, cushion edge, face mounted; 2" x 2"</t>
  </si>
  <si>
    <t>Resilient wall base, vinyl; group 1; 4" high</t>
  </si>
  <si>
    <t>Resilient flooring; solid vinyl tile, 1/8" thick, 12" x 12"; solid colors</t>
  </si>
  <si>
    <t>Carpet; tile; foam backed; average</t>
  </si>
  <si>
    <t>C2050 - Ceiling Finishes</t>
  </si>
  <si>
    <t>Paint ceilings; spray; first coat; average</t>
  </si>
  <si>
    <t>Paint ceilings; spray; second coat; average</t>
  </si>
  <si>
    <t>D - SERVICES</t>
  </si>
  <si>
    <t>D20 - Plumbing</t>
  </si>
  <si>
    <t>D2010 - Domestic Water Distribution</t>
  </si>
  <si>
    <t>gsf</t>
  </si>
  <si>
    <t>Plumbing Quote</t>
  </si>
  <si>
    <t>D30 - HVAC</t>
  </si>
  <si>
    <t>D3050 - Facility HVAC Distribution Systems</t>
  </si>
  <si>
    <t>HVAC Quote</t>
  </si>
  <si>
    <t>D40 - Fire Protection</t>
  </si>
  <si>
    <t>D4010 - Fire Suppression</t>
  </si>
  <si>
    <t>Fire Suppression Quote</t>
  </si>
  <si>
    <t>D50 - Electrical</t>
  </si>
  <si>
    <t>D5020 - Electrical Service &amp; Distribution</t>
  </si>
  <si>
    <t>Electrical Power &amp; Lighting Quote</t>
  </si>
  <si>
    <t>F - SPECIAL CONSTRUCTION &amp; DEMOLITION</t>
  </si>
  <si>
    <t>F10 - Special Construction</t>
  </si>
  <si>
    <t>F1020 - Special Structures</t>
  </si>
  <si>
    <t>Pre-engineered metal building; 100' x 150'; 25' eave height</t>
  </si>
  <si>
    <t>Quantity</t>
  </si>
  <si>
    <t>Unit</t>
  </si>
  <si>
    <t>Cost/Unit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</si>
</sst>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 #,##0.0000_)%;_(* \(#,##0.0000\)%;_(* &quot;-&quot;??_);_(@_)"/>
    <numFmt numFmtId="166" formatCode="_(&quot;$&quot;* #,##0_);_(&quot;$&quot;* \(#,##0\);_(&quot;$&quot;* &quot;-&quot;??_);_(@_)"/>
  </numFmts>
  <fonts count="8"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b/>
      <sz val="11"/>
      <color rgb="FF33CC33"/>
      <name val="Calibri"/>
      <family val="2"/>
      <scheme val="minor"/>
    </font>
    <font>
      <b/>
      <sz val="12"/>
      <color rgb="FF000000"/>
      <name val="Calibri"/>
      <family val="2"/>
      <scheme val="minor"/>
    </font>
    <font>
      <b/>
      <sz val="11"/>
      <color rgb="FF008080"/>
      <name val="Calibri"/>
      <family val="2"/>
      <scheme val="minor"/>
    </font>
    <font>
      <b/>
      <sz val="11"/>
      <color rgb="FF804040"/>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E1E1E1"/>
        <bgColor indexed="64"/>
      </patternFill>
    </fill>
    <fill>
      <patternFill patternType="solid">
        <fgColor rgb="FFFFFF00"/>
        <bgColor indexed="64"/>
      </patternFill>
    </fill>
    <fill>
      <patternFill patternType="solid">
        <fgColor rgb="FF80FF8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dotted">
        <color rgb="FFE1E1E1"/>
      </top>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81">
    <xf numFmtId="0" fontId="0" fillId="0" borderId="0" xfId="0"/>
    <xf numFmtId="0" fontId="0" fillId="0" borderId="0" xfId="0" applyAlignment="1">
      <alignment horizontal="left" indent="1"/>
    </xf>
    <xf numFmtId="1" fontId="0" fillId="0" borderId="0" xfId="0" applyNumberFormat="1" applyAlignment="1">
      <alignment horizontal="center"/>
    </xf>
    <xf numFmtId="0" fontId="1" fillId="0" borderId="0" xfId="0" applyFont="1" applyAlignment="1">
      <alignment horizontal="left" indent="1"/>
    </xf>
    <xf numFmtId="0" fontId="0" fillId="2" borderId="1" xfId="0" applyFill="1" applyBorder="1" applyAlignment="1">
      <alignment horizontal="left" indent="1"/>
    </xf>
    <xf numFmtId="1" fontId="0" fillId="2" borderId="1" xfId="0" applyNumberFormat="1" applyFill="1" applyBorder="1" applyAlignment="1">
      <alignment horizontal="left" indent="1"/>
    </xf>
    <xf numFmtId="0" fontId="0" fillId="3" borderId="1" xfId="0" applyFill="1" applyBorder="1" applyAlignment="1">
      <alignment horizontal="left" indent="1"/>
    </xf>
    <xf numFmtId="0" fontId="1" fillId="0" borderId="2" xfId="0" applyFont="1" applyBorder="1" applyAlignment="1">
      <alignment horizontal="center"/>
    </xf>
    <xf numFmtId="1" fontId="1" fillId="0" borderId="2" xfId="0" applyNumberFormat="1" applyFont="1" applyBorder="1" applyAlignment="1">
      <alignment horizontal="center"/>
    </xf>
    <xf numFmtId="0" fontId="2" fillId="0" borderId="0" xfId="0" applyFont="1" applyAlignment="1">
      <alignment horizontal="left" indent="1"/>
    </xf>
    <xf numFmtId="1" fontId="2" fillId="0" borderId="0" xfId="0" applyNumberFormat="1" applyFont="1" applyAlignment="1">
      <alignment horizontal="center"/>
    </xf>
    <xf numFmtId="0" fontId="1" fillId="4" borderId="0" xfId="0" applyFont="1" applyFill="1" applyAlignment="1">
      <alignment horizontal="center" vertical="center" wrapText="1"/>
    </xf>
    <xf numFmtId="0" fontId="1" fillId="0" borderId="0" xfId="0" applyFont="1" applyAlignment="1">
      <alignment vertical="center" wrapText="1"/>
    </xf>
    <xf numFmtId="0" fontId="0" fillId="0" borderId="0" xfId="0" applyAlignment="1">
      <alignment horizontal="left" vertical="center" wrapText="1" indent="1"/>
    </xf>
    <xf numFmtId="0" fontId="1" fillId="0" borderId="0" xfId="0" applyFont="1" applyAlignment="1">
      <alignment horizontal="center" vertical="center" wrapText="1"/>
    </xf>
    <xf numFmtId="0" fontId="0" fillId="0" borderId="0" xfId="0" applyAlignment="1">
      <alignment vertical="center" wrapText="1"/>
    </xf>
    <xf numFmtId="164" fontId="0" fillId="4" borderId="0" xfId="1" applyNumberFormat="1" applyFont="1" applyFill="1" applyAlignment="1">
      <alignment horizontal="center" vertical="center"/>
    </xf>
    <xf numFmtId="0" fontId="0" fillId="4" borderId="0" xfId="0" applyFill="1" applyAlignment="1">
      <alignment horizontal="center" vertical="center"/>
    </xf>
    <xf numFmtId="44" fontId="0" fillId="4" borderId="0" xfId="2" applyFont="1" applyFill="1" applyAlignment="1">
      <alignment horizontal="center" vertical="center"/>
    </xf>
    <xf numFmtId="0" fontId="0" fillId="0" borderId="0" xfId="0" applyAlignment="1">
      <alignment vertical="center"/>
    </xf>
    <xf numFmtId="164" fontId="0" fillId="0" borderId="0" xfId="1" applyNumberFormat="1" applyFont="1" applyAlignment="1">
      <alignment vertical="center"/>
    </xf>
    <xf numFmtId="44" fontId="0" fillId="0" borderId="0" xfId="2" applyFont="1" applyAlignment="1">
      <alignment vertical="center"/>
    </xf>
    <xf numFmtId="0" fontId="0" fillId="0" borderId="0" xfId="0" applyAlignment="1">
      <alignment horizontal="center" vertical="center"/>
    </xf>
    <xf numFmtId="0" fontId="0" fillId="0" borderId="0" xfId="1" applyNumberFormat="1" applyFont="1" applyAlignment="1">
      <alignment horizontal="left" vertical="center" wrapText="1" indent="1"/>
    </xf>
    <xf numFmtId="0" fontId="0" fillId="0" borderId="0" xfId="0" applyAlignment="1">
      <alignment horizontal="left" vertical="center" wrapText="1" indent="1"/>
    </xf>
    <xf numFmtId="0" fontId="0" fillId="4" borderId="0" xfId="0" applyFill="1" applyAlignment="1">
      <alignment horizontal="center" vertical="center" textRotation="90" wrapText="1"/>
    </xf>
    <xf numFmtId="0" fontId="0" fillId="0" borderId="0" xfId="0" applyAlignment="1">
      <alignment horizontal="left" vertical="center" indent="1"/>
    </xf>
    <xf numFmtId="0" fontId="0" fillId="0" borderId="0" xfId="0" applyAlignment="1">
      <alignment horizontal="center"/>
    </xf>
    <xf numFmtId="164" fontId="0" fillId="0" borderId="0" xfId="0" applyNumberFormat="1" applyAlignment="1">
      <alignment vertical="center"/>
    </xf>
    <xf numFmtId="44" fontId="0" fillId="0" borderId="0" xfId="0" applyNumberFormat="1" applyAlignment="1">
      <alignment vertical="center"/>
    </xf>
    <xf numFmtId="165" fontId="0" fillId="0" borderId="0" xfId="0" applyNumberFormat="1" applyAlignment="1">
      <alignment horizontal="center" vertical="center"/>
    </xf>
    <xf numFmtId="164" fontId="0" fillId="5" borderId="1" xfId="0" applyNumberFormat="1" applyFill="1" applyBorder="1" applyAlignment="1">
      <alignment horizontal="center" vertical="center" textRotation="90" wrapText="1"/>
    </xf>
    <xf numFmtId="0" fontId="0" fillId="5" borderId="1" xfId="0" applyFill="1" applyBorder="1" applyAlignment="1">
      <alignment horizontal="center" vertical="center" wrapText="1"/>
    </xf>
    <xf numFmtId="44" fontId="0" fillId="5" borderId="1" xfId="0" applyNumberFormat="1" applyFill="1" applyBorder="1" applyAlignment="1">
      <alignment horizontal="center" vertical="center" wrapText="1"/>
    </xf>
    <xf numFmtId="44" fontId="0" fillId="5" borderId="1" xfId="0" applyNumberFormat="1" applyFill="1" applyBorder="1" applyAlignment="1">
      <alignment horizontal="center" vertical="center" wrapText="1"/>
    </xf>
    <xf numFmtId="165" fontId="0" fillId="5" borderId="1" xfId="0" applyNumberFormat="1" applyFill="1" applyBorder="1" applyAlignment="1">
      <alignment horizontal="center" vertical="center" wrapText="1"/>
    </xf>
    <xf numFmtId="164" fontId="1" fillId="6" borderId="3" xfId="0" applyNumberFormat="1" applyFont="1" applyFill="1" applyBorder="1" applyAlignment="1">
      <alignment vertical="center"/>
    </xf>
    <xf numFmtId="44" fontId="1" fillId="6" borderId="3" xfId="0" applyNumberFormat="1" applyFont="1" applyFill="1" applyBorder="1" applyAlignment="1">
      <alignment vertical="center"/>
    </xf>
    <xf numFmtId="44" fontId="1" fillId="0" borderId="0" xfId="0" applyNumberFormat="1" applyFont="1" applyAlignment="1">
      <alignment vertical="center"/>
    </xf>
    <xf numFmtId="165" fontId="1" fillId="0" borderId="0" xfId="0" applyNumberFormat="1" applyFont="1" applyAlignment="1">
      <alignment horizontal="center" vertical="center"/>
    </xf>
    <xf numFmtId="0" fontId="1" fillId="0" borderId="0" xfId="0" applyFont="1"/>
    <xf numFmtId="0" fontId="1" fillId="6" borderId="3" xfId="0" applyFont="1" applyFill="1" applyBorder="1" applyAlignment="1">
      <alignment horizontal="right" vertical="center" indent="1"/>
    </xf>
    <xf numFmtId="0" fontId="4" fillId="0" borderId="0" xfId="0" applyFont="1" applyAlignment="1">
      <alignment horizontal="center" vertical="center" wrapText="1"/>
    </xf>
    <xf numFmtId="49" fontId="0" fillId="0" borderId="0" xfId="0" applyNumberFormat="1"/>
    <xf numFmtId="0" fontId="5" fillId="0" borderId="0" xfId="0" applyFont="1" applyAlignment="1">
      <alignment vertical="center" wrapText="1"/>
    </xf>
    <xf numFmtId="49" fontId="5" fillId="0" borderId="3" xfId="0" applyNumberFormat="1" applyFont="1" applyBorder="1" applyAlignment="1">
      <alignment horizontal="left" vertical="center" wrapText="1" indent="1"/>
    </xf>
    <xf numFmtId="0" fontId="6" fillId="0" borderId="0" xfId="0" applyFont="1" applyAlignment="1">
      <alignment vertical="center" wrapText="1"/>
    </xf>
    <xf numFmtId="49" fontId="6" fillId="0" borderId="0" xfId="0" applyNumberFormat="1" applyFont="1" applyAlignment="1">
      <alignment horizontal="left" vertical="center" wrapText="1" indent="2"/>
    </xf>
    <xf numFmtId="0" fontId="7" fillId="0" borderId="0" xfId="0" applyFont="1" applyAlignment="1">
      <alignment vertical="center" wrapText="1"/>
    </xf>
    <xf numFmtId="49" fontId="7" fillId="0" borderId="0" xfId="0" applyNumberFormat="1" applyFont="1" applyAlignment="1">
      <alignment horizontal="left" vertical="center" wrapText="1" indent="3"/>
    </xf>
    <xf numFmtId="49" fontId="0" fillId="0" borderId="4" xfId="0" applyNumberFormat="1" applyFill="1" applyBorder="1" applyAlignment="1">
      <alignment horizontal="left" vertical="center" wrapText="1" indent="4"/>
    </xf>
    <xf numFmtId="49" fontId="5" fillId="7" borderId="3" xfId="0" applyNumberFormat="1" applyFont="1" applyFill="1" applyBorder="1" applyAlignment="1">
      <alignment vertical="center" wrapText="1"/>
    </xf>
    <xf numFmtId="43" fontId="5" fillId="0" borderId="3" xfId="0" applyNumberFormat="1" applyFont="1" applyBorder="1" applyAlignment="1">
      <alignment vertical="center" wrapText="1"/>
    </xf>
    <xf numFmtId="43" fontId="6" fillId="0" borderId="0" xfId="0" applyNumberFormat="1" applyFont="1" applyAlignment="1">
      <alignment vertical="center" wrapText="1"/>
    </xf>
    <xf numFmtId="43" fontId="7" fillId="0" borderId="0" xfId="0" applyNumberFormat="1" applyFont="1" applyAlignment="1">
      <alignment vertical="center" wrapText="1"/>
    </xf>
    <xf numFmtId="43" fontId="0" fillId="0" borderId="4" xfId="0" applyNumberFormat="1" applyFill="1" applyBorder="1" applyAlignment="1">
      <alignment vertical="center" wrapText="1"/>
    </xf>
    <xf numFmtId="43" fontId="5" fillId="7" borderId="3" xfId="0" applyNumberFormat="1" applyFont="1" applyFill="1" applyBorder="1" applyAlignment="1">
      <alignment vertical="center" wrapText="1"/>
    </xf>
    <xf numFmtId="43" fontId="0" fillId="0" borderId="0" xfId="0" applyNumberFormat="1"/>
    <xf numFmtId="0" fontId="5" fillId="0" borderId="3" xfId="0" applyFont="1" applyBorder="1" applyAlignment="1">
      <alignment horizontal="left" vertical="center" wrapText="1" indent="1"/>
    </xf>
    <xf numFmtId="0" fontId="6" fillId="0" borderId="0" xfId="0" applyFont="1" applyAlignment="1">
      <alignment horizontal="left" vertical="center" wrapText="1" indent="1"/>
    </xf>
    <xf numFmtId="0" fontId="7" fillId="0" borderId="0" xfId="0" applyFont="1" applyAlignment="1">
      <alignment horizontal="left" vertical="center" wrapText="1" indent="1"/>
    </xf>
    <xf numFmtId="0" fontId="0" fillId="0" borderId="4" xfId="0" applyFill="1" applyBorder="1" applyAlignment="1">
      <alignment horizontal="left" vertical="center" wrapText="1" indent="1"/>
    </xf>
    <xf numFmtId="0" fontId="5" fillId="7" borderId="3" xfId="0" applyFont="1" applyFill="1" applyBorder="1" applyAlignment="1">
      <alignment horizontal="left" vertical="center" wrapText="1" indent="1"/>
    </xf>
    <xf numFmtId="44" fontId="5" fillId="0" borderId="3" xfId="0" applyNumberFormat="1" applyFont="1" applyBorder="1" applyAlignment="1">
      <alignment vertical="center" wrapText="1"/>
    </xf>
    <xf numFmtId="44" fontId="6" fillId="0" borderId="0" xfId="0" applyNumberFormat="1" applyFont="1" applyAlignment="1">
      <alignment vertical="center" wrapText="1"/>
    </xf>
    <xf numFmtId="44" fontId="7" fillId="0" borderId="0" xfId="0" applyNumberFormat="1" applyFont="1" applyAlignment="1">
      <alignment vertical="center" wrapText="1"/>
    </xf>
    <xf numFmtId="44" fontId="0" fillId="0" borderId="4" xfId="0" applyNumberFormat="1" applyFill="1" applyBorder="1" applyAlignment="1">
      <alignment vertical="center" wrapText="1"/>
    </xf>
    <xf numFmtId="44" fontId="5" fillId="7" borderId="3" xfId="0" applyNumberFormat="1" applyFont="1" applyFill="1" applyBorder="1" applyAlignment="1">
      <alignment vertical="center" wrapText="1"/>
    </xf>
    <xf numFmtId="44" fontId="0" fillId="0" borderId="0" xfId="0" applyNumberFormat="1"/>
    <xf numFmtId="166" fontId="5" fillId="0" borderId="3" xfId="0" applyNumberFormat="1" applyFont="1" applyBorder="1" applyAlignment="1">
      <alignment vertical="center" wrapText="1"/>
    </xf>
    <xf numFmtId="166" fontId="6" fillId="0" borderId="0" xfId="0" applyNumberFormat="1" applyFont="1" applyAlignment="1">
      <alignment vertical="center" wrapText="1"/>
    </xf>
    <xf numFmtId="166" fontId="7" fillId="0" borderId="0" xfId="0" applyNumberFormat="1" applyFont="1" applyAlignment="1">
      <alignment vertical="center" wrapText="1"/>
    </xf>
    <xf numFmtId="166" fontId="0" fillId="0" borderId="4" xfId="0" applyNumberFormat="1" applyFill="1" applyBorder="1" applyAlignment="1">
      <alignment vertical="center" wrapText="1"/>
    </xf>
    <xf numFmtId="166" fontId="5" fillId="7" borderId="3" xfId="0" applyNumberFormat="1" applyFont="1" applyFill="1" applyBorder="1" applyAlignment="1">
      <alignment vertical="center" wrapText="1"/>
    </xf>
    <xf numFmtId="166" fontId="0" fillId="0" borderId="0" xfId="0" applyNumberFormat="1"/>
    <xf numFmtId="49" fontId="2" fillId="5" borderId="0" xfId="0" applyNumberFormat="1" applyFont="1" applyFill="1" applyAlignment="1">
      <alignment horizontal="center" vertical="center"/>
    </xf>
    <xf numFmtId="43" fontId="2" fillId="5" borderId="0" xfId="0" applyNumberFormat="1" applyFont="1" applyFill="1" applyAlignment="1">
      <alignment horizontal="center" vertical="center"/>
    </xf>
    <xf numFmtId="0" fontId="2" fillId="5" borderId="0" xfId="0" applyFont="1" applyFill="1" applyAlignment="1">
      <alignment horizontal="center" vertical="center"/>
    </xf>
    <xf numFmtId="44" fontId="2" fillId="5" borderId="0" xfId="0" applyNumberFormat="1" applyFont="1" applyFill="1" applyAlignment="1">
      <alignment horizontal="center" vertical="center"/>
    </xf>
    <xf numFmtId="166" fontId="2" fillId="5" borderId="0" xfId="0" applyNumberFormat="1" applyFont="1" applyFill="1" applyAlignment="1">
      <alignment horizontal="center" vertical="center"/>
    </xf>
    <xf numFmtId="0" fontId="2" fillId="0" borderId="0" xfId="0" applyFont="1" applyAlignment="1">
      <alignment horizontal="center" vertical="center"/>
    </xf>
  </cellXfs>
  <cellStyles count="3">
    <cellStyle name="Comma" xfId="1" builtinId="3"/>
    <cellStyle name="Currency" xfId="2" builtinId="4"/>
    <cellStyle name="Normal" xfId="0" builtinId="0"/>
  </cellStyles>
  <dxfs count="3">
    <dxf>
      <fill>
        <patternFill>
          <bgColor rgb="FF92D050"/>
        </patternFill>
      </fill>
    </dxf>
    <dxf>
      <fill>
        <patternFill>
          <bgColor rgb="FFFFC050"/>
        </patternFill>
      </fill>
    </dxf>
    <dxf>
      <fill>
        <patternFill>
          <bgColor rgb="FFFFC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velopment/Sage%20CRE/SQL%20Estimating%20Exports/AECentric/Templates/Sage%20SQL%20Estimating%20-%20Crosstab%20Expor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velopment/Sage%20CRE/SQL%20Estimating%20Exports/AECentric/Templates/Copy%20of%20Sage%20SQL%20Estimating%20-%20Crosstab%20Expor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nectivity Audit"/>
      <sheetName val="Crosstab Summary"/>
      <sheetName val="Estimate Validation"/>
      <sheetName val="Addon Exception Audit"/>
    </sheetNames>
    <sheetDataSet>
      <sheetData sheetId="0"/>
      <sheetData sheetId="1">
        <row r="2">
          <cell r="B2">
            <v>0</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nectivity Audit"/>
      <sheetName val="Crosstab Summary"/>
      <sheetName val="Estimate Validation"/>
      <sheetName val="Addon Exception Audit"/>
    </sheetNames>
    <sheetDataSet>
      <sheetData sheetId="0" refreshError="1"/>
      <sheetData sheetId="1">
        <row r="2">
          <cell r="B2">
            <v>0</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D3834-882B-412B-A4BE-88808B0C5389}">
  <sheetPr codeName="Sheet3">
    <pageSetUpPr fitToPage="1"/>
  </sheetPr>
  <dimension ref="A1:D11"/>
  <sheetViews>
    <sheetView showGridLines="0" workbookViewId="0">
      <pane ySplit="10" topLeftCell="A11" activePane="bottomLeft" state="frozen"/>
      <selection activeCell="B6" sqref="B6"/>
      <selection pane="bottomLeft" activeCell="B6" sqref="B6"/>
    </sheetView>
  </sheetViews>
  <sheetFormatPr defaultRowHeight="15" x14ac:dyDescent="0.25"/>
  <cols>
    <col min="1" max="1" width="35.7109375" style="1" customWidth="1"/>
    <col min="2" max="2" width="40.7109375" style="9" customWidth="1"/>
    <col min="3" max="3" width="6.7109375" style="10" customWidth="1"/>
    <col min="4" max="4" width="10.7109375" style="9" customWidth="1"/>
  </cols>
  <sheetData>
    <row r="1" spans="1:4" x14ac:dyDescent="0.25">
      <c r="B1" s="1"/>
      <c r="C1" s="2"/>
      <c r="D1" s="1"/>
    </row>
    <row r="2" spans="1:4" x14ac:dyDescent="0.25">
      <c r="A2" s="3" t="s">
        <v>0</v>
      </c>
      <c r="B2" s="4" t="s">
        <v>21</v>
      </c>
      <c r="C2" s="2"/>
      <c r="D2" s="1"/>
    </row>
    <row r="3" spans="1:4" x14ac:dyDescent="0.25">
      <c r="A3" s="3" t="s">
        <v>1</v>
      </c>
      <c r="B3" s="4" t="s">
        <v>22</v>
      </c>
      <c r="C3" s="2"/>
      <c r="D3" s="1"/>
    </row>
    <row r="4" spans="1:4" x14ac:dyDescent="0.25">
      <c r="A4" s="3" t="s">
        <v>2</v>
      </c>
      <c r="B4" s="5">
        <v>47</v>
      </c>
      <c r="C4" s="2"/>
      <c r="D4" s="1"/>
    </row>
    <row r="5" spans="1:4" x14ac:dyDescent="0.25">
      <c r="B5" s="1"/>
      <c r="C5" s="2"/>
      <c r="D5" s="1"/>
    </row>
    <row r="6" spans="1:4" x14ac:dyDescent="0.25">
      <c r="A6" s="3" t="s">
        <v>3</v>
      </c>
      <c r="B6" s="6" t="s">
        <v>23</v>
      </c>
      <c r="C6" s="2"/>
      <c r="D6" s="1"/>
    </row>
    <row r="7" spans="1:4" x14ac:dyDescent="0.25">
      <c r="A7" s="3" t="s">
        <v>4</v>
      </c>
      <c r="B7" s="6"/>
      <c r="C7" s="2"/>
      <c r="D7" s="1"/>
    </row>
    <row r="8" spans="1:4" x14ac:dyDescent="0.25">
      <c r="A8" s="3" t="s">
        <v>5</v>
      </c>
      <c r="B8" s="6" t="s">
        <v>24</v>
      </c>
      <c r="C8" s="2"/>
      <c r="D8" s="1"/>
    </row>
    <row r="9" spans="1:4" x14ac:dyDescent="0.25">
      <c r="B9" s="1"/>
      <c r="C9" s="2"/>
      <c r="D9" s="1"/>
    </row>
    <row r="10" spans="1:4" x14ac:dyDescent="0.25">
      <c r="A10" s="3" t="s">
        <v>6</v>
      </c>
      <c r="B10" s="7" t="s">
        <v>7</v>
      </c>
      <c r="C10" s="8" t="s">
        <v>8</v>
      </c>
      <c r="D10" s="8" t="s">
        <v>9</v>
      </c>
    </row>
    <row r="11" spans="1:4" x14ac:dyDescent="0.25">
      <c r="B11" s="9" t="s">
        <v>25</v>
      </c>
    </row>
  </sheetData>
  <pageMargins left="0.75" right="0.75" top="0.75" bottom="0.75" header="0.3" footer="0.3"/>
  <pageSetup scale="94"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24A4B-C18E-4AD2-8EBB-233A4BE5995B}">
  <sheetPr codeName="Sheet5"/>
  <dimension ref="A1:B4"/>
  <sheetViews>
    <sheetView workbookViewId="0">
      <pane ySplit="1" topLeftCell="A2" activePane="bottomLeft" state="frozen"/>
      <selection activeCell="B6" sqref="B6"/>
      <selection pane="bottomLeft" activeCell="B1" sqref="B1"/>
    </sheetView>
  </sheetViews>
  <sheetFormatPr defaultRowHeight="18" customHeight="1" x14ac:dyDescent="0.25"/>
  <cols>
    <col min="1" max="1" width="75.7109375" style="13" customWidth="1"/>
    <col min="2" max="2" width="18.7109375" style="14" customWidth="1"/>
    <col min="3" max="16384" width="9.140625" style="15"/>
  </cols>
  <sheetData>
    <row r="1" spans="1:2" s="12" customFormat="1" ht="21" customHeight="1" x14ac:dyDescent="0.25">
      <c r="A1" s="11" t="s">
        <v>10</v>
      </c>
      <c r="B1" s="11" t="s">
        <v>11</v>
      </c>
    </row>
    <row r="2" spans="1:2" ht="18" customHeight="1" x14ac:dyDescent="0.25">
      <c r="A2" s="13" t="s">
        <v>12</v>
      </c>
      <c r="B2" s="42" t="s">
        <v>42</v>
      </c>
    </row>
    <row r="3" spans="1:2" ht="18" customHeight="1" x14ac:dyDescent="0.25">
      <c r="A3" s="13" t="s">
        <v>13</v>
      </c>
      <c r="B3" s="42" t="s">
        <v>42</v>
      </c>
    </row>
    <row r="4" spans="1:2" ht="18" customHeight="1" x14ac:dyDescent="0.25">
      <c r="A4" s="13" t="s">
        <v>14</v>
      </c>
      <c r="B4" s="42" t="s">
        <v>42</v>
      </c>
    </row>
  </sheetData>
  <autoFilter ref="A1:B1" xr:uid="{10CF33A7-50A1-449D-9B6F-A6AED7EC614B}"/>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1D2A-70E9-48CC-901F-83C542DB894D}">
  <sheetPr codeName="Sheet4">
    <pageSetUpPr fitToPage="1"/>
  </sheetPr>
  <dimension ref="A1:E2"/>
  <sheetViews>
    <sheetView workbookViewId="0">
      <pane ySplit="2" topLeftCell="A3" activePane="bottomLeft" state="frozen"/>
      <selection pane="bottomLeft" sqref="A1:C1"/>
    </sheetView>
  </sheetViews>
  <sheetFormatPr defaultRowHeight="15" x14ac:dyDescent="0.25"/>
  <cols>
    <col min="1" max="1" width="9.7109375" style="20" customWidth="1"/>
    <col min="2" max="2" width="65.7109375" style="13" customWidth="1"/>
    <col min="3" max="3" width="18.7109375" style="21" customWidth="1"/>
    <col min="4" max="5" width="6.7109375" style="22" customWidth="1"/>
    <col min="6" max="16384" width="9.140625" style="19"/>
  </cols>
  <sheetData>
    <row r="1" spans="1:5" customFormat="1" ht="60" customHeight="1" x14ac:dyDescent="0.25">
      <c r="A1" s="23" t="s">
        <v>20</v>
      </c>
      <c r="B1" s="24"/>
      <c r="C1" s="24"/>
      <c r="D1" s="25" t="s">
        <v>15</v>
      </c>
      <c r="E1" s="25" t="s">
        <v>16</v>
      </c>
    </row>
    <row r="2" spans="1:5" ht="18" customHeight="1" x14ac:dyDescent="0.25">
      <c r="A2" s="16" t="s">
        <v>17</v>
      </c>
      <c r="B2" s="17" t="s">
        <v>18</v>
      </c>
      <c r="C2" s="18" t="s">
        <v>19</v>
      </c>
      <c r="D2" s="25"/>
      <c r="E2" s="25"/>
    </row>
  </sheetData>
  <autoFilter ref="A2:E2" xr:uid="{F366A1CC-A2DD-4D38-9219-6B1DB88C1FB0}"/>
  <mergeCells count="3">
    <mergeCell ref="A1:C1"/>
    <mergeCell ref="D1:D2"/>
    <mergeCell ref="E1:E2"/>
  </mergeCells>
  <printOptions horizontalCentered="1" gridLines="1"/>
  <pageMargins left="0.5" right="0.5" top="1" bottom="0.75" header="0.5" footer="0.3"/>
  <pageSetup scale="88" fitToHeight="0" orientation="portrait" horizontalDpi="0" verticalDpi="0" r:id="rId1"/>
  <headerFooter>
    <oddHeader>&amp;L&amp;"-,Bold"&amp;14&amp;A</oddHeader>
    <oddFooter>&amp;LPrepared &amp;D&amp;RPage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DE138-4C43-4C52-8CCC-CFA6839EE3C4}">
  <sheetPr>
    <pageSetUpPr fitToPage="1"/>
  </sheetPr>
  <dimension ref="A1:F12"/>
  <sheetViews>
    <sheetView workbookViewId="0">
      <pane ySplit="2" topLeftCell="A3" activePane="bottomLeft" state="frozenSplit"/>
      <selection pane="bottomLeft" sqref="A1:A2"/>
    </sheetView>
  </sheetViews>
  <sheetFormatPr defaultRowHeight="15" x14ac:dyDescent="0.25"/>
  <cols>
    <col min="1" max="1" width="8.7109375" style="28" customWidth="1"/>
    <col min="2" max="2" width="31.7109375" style="26" customWidth="1"/>
    <col min="3" max="5" width="18.7109375" style="29" customWidth="1"/>
    <col min="6" max="6" width="8.7109375" style="30" customWidth="1"/>
  </cols>
  <sheetData>
    <row r="1" spans="1:6" s="27" customFormat="1" ht="18" customHeight="1" x14ac:dyDescent="0.25">
      <c r="A1" s="31" t="s">
        <v>26</v>
      </c>
      <c r="B1" s="32" t="s">
        <v>18</v>
      </c>
      <c r="C1" s="33" t="s">
        <v>27</v>
      </c>
      <c r="D1" s="33"/>
      <c r="E1" s="32" t="s">
        <v>30</v>
      </c>
      <c r="F1" s="32"/>
    </row>
    <row r="2" spans="1:6" s="27" customFormat="1" ht="36" customHeight="1" x14ac:dyDescent="0.25">
      <c r="A2" s="31"/>
      <c r="B2" s="32"/>
      <c r="C2" s="34" t="s">
        <v>28</v>
      </c>
      <c r="D2" s="34" t="s">
        <v>29</v>
      </c>
      <c r="E2" s="34" t="s">
        <v>19</v>
      </c>
      <c r="F2" s="35" t="s">
        <v>31</v>
      </c>
    </row>
    <row r="3" spans="1:6" x14ac:dyDescent="0.25">
      <c r="A3" s="28">
        <v>1</v>
      </c>
      <c r="B3" s="26" t="s">
        <v>32</v>
      </c>
      <c r="C3" s="29">
        <v>681581.46</v>
      </c>
      <c r="D3" s="29">
        <v>681581.46</v>
      </c>
      <c r="E3" s="29">
        <f>SUM(C3)-SUM(D3)</f>
        <v>0</v>
      </c>
      <c r="F3" s="30">
        <f>IF(E3&lt;&gt;"",IF(SUM(D3)&lt;&gt;0,E3/D3,IF(SUM(C3)&lt;&gt;0,"n/a",0)),"")</f>
        <v>0</v>
      </c>
    </row>
    <row r="4" spans="1:6" x14ac:dyDescent="0.25">
      <c r="A4" s="28">
        <v>2</v>
      </c>
      <c r="B4" s="26" t="s">
        <v>33</v>
      </c>
      <c r="C4" s="29">
        <v>740574.07</v>
      </c>
      <c r="D4" s="29">
        <v>740574.07</v>
      </c>
      <c r="E4" s="29">
        <f>SUM(C4)-SUM(D4)</f>
        <v>0</v>
      </c>
      <c r="F4" s="30">
        <f>IF(E4&lt;&gt;"",IF(SUM(D4)&lt;&gt;0,E4/D4,IF(SUM(C4)&lt;&gt;0,"n/a",0)),"")</f>
        <v>0</v>
      </c>
    </row>
    <row r="5" spans="1:6" x14ac:dyDescent="0.25">
      <c r="A5" s="28">
        <v>3</v>
      </c>
      <c r="B5" s="26" t="s">
        <v>34</v>
      </c>
      <c r="C5" s="29">
        <v>0</v>
      </c>
      <c r="D5" s="29">
        <v>0</v>
      </c>
      <c r="E5" s="29">
        <f>SUM(C5)-SUM(D5)</f>
        <v>0</v>
      </c>
      <c r="F5" s="30">
        <f>IF(E5&lt;&gt;"",IF(SUM(D5)&lt;&gt;0,E5/D5,IF(SUM(C5)&lt;&gt;0,"n/a",0)),"")</f>
        <v>0</v>
      </c>
    </row>
    <row r="6" spans="1:6" x14ac:dyDescent="0.25">
      <c r="A6" s="28">
        <v>4</v>
      </c>
      <c r="B6" s="26" t="s">
        <v>35</v>
      </c>
      <c r="C6" s="29">
        <v>86525.96</v>
      </c>
      <c r="D6" s="29">
        <v>86525.96</v>
      </c>
      <c r="E6" s="29">
        <f>SUM(C6)-SUM(D6)</f>
        <v>0</v>
      </c>
      <c r="F6" s="30">
        <f>IF(E6&lt;&gt;"",IF(SUM(D6)&lt;&gt;0,E6/D6,IF(SUM(C6)&lt;&gt;0,"n/a",0)),"")</f>
        <v>0</v>
      </c>
    </row>
    <row r="7" spans="1:6" x14ac:dyDescent="0.25">
      <c r="A7" s="28">
        <v>5</v>
      </c>
      <c r="B7" s="26" t="s">
        <v>36</v>
      </c>
      <c r="C7" s="29">
        <v>0</v>
      </c>
      <c r="D7" s="29">
        <v>0</v>
      </c>
      <c r="E7" s="29">
        <f>SUM(C7)-SUM(D7)</f>
        <v>0</v>
      </c>
      <c r="F7" s="30">
        <f>IF(E7&lt;&gt;"",IF(SUM(D7)&lt;&gt;0,E7/D7,IF(SUM(C7)&lt;&gt;0,"n/a",0)),"")</f>
        <v>0</v>
      </c>
    </row>
    <row r="8" spans="1:6" s="40" customFormat="1" ht="21" customHeight="1" x14ac:dyDescent="0.25">
      <c r="A8" s="36">
        <v>6</v>
      </c>
      <c r="B8" s="41" t="s">
        <v>37</v>
      </c>
      <c r="C8" s="37">
        <v>1508681.49</v>
      </c>
      <c r="D8" s="37">
        <v>1508681.49</v>
      </c>
      <c r="E8" s="38"/>
      <c r="F8" s="39" t="str">
        <f>IF(E8&lt;&gt;"",IF(SUM(D8)&lt;&gt;0,E8/D8,IF(SUM(C8)&lt;&gt;0,"n/a",0)),"")</f>
        <v/>
      </c>
    </row>
    <row r="9" spans="1:6" x14ac:dyDescent="0.25">
      <c r="A9" s="28">
        <v>7</v>
      </c>
      <c r="B9" s="26" t="s">
        <v>38</v>
      </c>
      <c r="C9" s="29">
        <v>105607.7</v>
      </c>
      <c r="D9" s="29">
        <v>105607.7</v>
      </c>
      <c r="E9" s="29">
        <f>SUM(C9)-SUM(D9)</f>
        <v>0</v>
      </c>
      <c r="F9" s="30">
        <f>IF(E9&lt;&gt;"",IF(SUM(D9)&lt;&gt;0,E9/D9,IF(SUM(C9)&lt;&gt;0,"n/a",0)),"")</f>
        <v>0</v>
      </c>
    </row>
    <row r="10" spans="1:6" s="40" customFormat="1" ht="21" customHeight="1" x14ac:dyDescent="0.25">
      <c r="A10" s="36">
        <v>8</v>
      </c>
      <c r="B10" s="41" t="s">
        <v>39</v>
      </c>
      <c r="C10" s="37">
        <v>1614289.19</v>
      </c>
      <c r="D10" s="37">
        <v>1614289.19</v>
      </c>
      <c r="E10" s="38"/>
      <c r="F10" s="39" t="str">
        <f>IF(E10&lt;&gt;"",IF(SUM(D10)&lt;&gt;0,E10/D10,IF(SUM(C10)&lt;&gt;0,"n/a",0)),"")</f>
        <v/>
      </c>
    </row>
    <row r="11" spans="1:6" x14ac:dyDescent="0.25">
      <c r="A11" s="28">
        <v>9</v>
      </c>
      <c r="B11" s="26" t="s">
        <v>40</v>
      </c>
      <c r="C11" s="29">
        <v>80714.460000000006</v>
      </c>
      <c r="D11" s="29">
        <v>80714.460000000006</v>
      </c>
      <c r="E11" s="29">
        <f>SUM(C11)-SUM(D11)</f>
        <v>0</v>
      </c>
      <c r="F11" s="30">
        <f>IF(E11&lt;&gt;"",IF(SUM(D11)&lt;&gt;0,E11/D11,IF(SUM(C11)&lt;&gt;0,"n/a",0)),"")</f>
        <v>0</v>
      </c>
    </row>
    <row r="12" spans="1:6" x14ac:dyDescent="0.25">
      <c r="A12" s="28">
        <v>10</v>
      </c>
      <c r="B12" s="26" t="s">
        <v>41</v>
      </c>
      <c r="C12" s="29">
        <v>25425.05</v>
      </c>
      <c r="D12" s="29">
        <v>25425.05</v>
      </c>
      <c r="E12" s="29">
        <f>SUM(C12)-SUM(D12)</f>
        <v>0</v>
      </c>
      <c r="F12" s="30">
        <f>IF(E12&lt;&gt;"",IF(SUM(D12)&lt;&gt;0,E12/D12,IF(SUM(C12)&lt;&gt;0,"n/a",0)),"")</f>
        <v>0</v>
      </c>
    </row>
  </sheetData>
  <autoFilter ref="A2:F2" xr:uid="{FD7DE138-4C43-4C52-8CCC-CFA6839EE3C4}"/>
  <mergeCells count="4">
    <mergeCell ref="A1:A2"/>
    <mergeCell ref="B1:B2"/>
    <mergeCell ref="C1:D1"/>
    <mergeCell ref="E1:F1"/>
  </mergeCells>
  <conditionalFormatting sqref="E3:F12">
    <cfRule type="expression" dxfId="2" priority="1" stopIfTrue="1">
      <formula>ABS($F3)&gt;0.0001</formula>
    </cfRule>
    <cfRule type="expression" dxfId="1" priority="2" stopIfTrue="1">
      <formula>$F3="n/a"</formula>
    </cfRule>
    <cfRule type="expression" dxfId="0" priority="3" stopIfTrue="1">
      <formula>AND($E3&lt;&gt;"",$F3&lt;&gt;"n/a",ABS($F3)&lt;=0.001)</formula>
    </cfRule>
  </conditionalFormatting>
  <printOptions horizontalCentered="1" gridLines="1"/>
  <pageMargins left="0.5" right="0.5" top="0.75" bottom="0.5" header="0.3" footer="0.3"/>
  <pageSetup scale="90" fitToHeight="0" orientation="portrait" horizontalDpi="0" verticalDpi="0" r:id="rId1"/>
  <headerFooter>
    <oddHeader>&amp;L&amp;B&amp;14&amp;A</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93274-7301-4242-B0BA-8A16B12E3D13}">
  <sheetPr>
    <outlinePr summaryBelow="0"/>
    <pageSetUpPr fitToPage="1"/>
  </sheetPr>
  <dimension ref="A1:E133"/>
  <sheetViews>
    <sheetView showGridLines="0" tabSelected="1" workbookViewId="0">
      <pane ySplit="1" topLeftCell="A2" activePane="bottomLeft" state="frozenSplit"/>
      <selection pane="bottomLeft"/>
    </sheetView>
  </sheetViews>
  <sheetFormatPr defaultRowHeight="15" outlineLevelRow="3" x14ac:dyDescent="0.25"/>
  <cols>
    <col min="1" max="1" width="75.7109375" style="43" customWidth="1"/>
    <col min="2" max="2" width="16.7109375" style="57" customWidth="1"/>
    <col min="3" max="3" width="9.140625" style="1"/>
    <col min="4" max="4" width="14.7109375" style="68" customWidth="1"/>
    <col min="5" max="5" width="16.7109375" style="74" customWidth="1"/>
  </cols>
  <sheetData>
    <row r="1" spans="1:5" s="80" customFormat="1" x14ac:dyDescent="0.25">
      <c r="A1" s="75" t="s">
        <v>18</v>
      </c>
      <c r="B1" s="76" t="s">
        <v>177</v>
      </c>
      <c r="C1" s="77" t="s">
        <v>178</v>
      </c>
      <c r="D1" s="78" t="s">
        <v>179</v>
      </c>
      <c r="E1" s="79" t="s">
        <v>19</v>
      </c>
    </row>
    <row r="2" spans="1:5" s="44" customFormat="1" ht="18" customHeight="1" collapsed="1" x14ac:dyDescent="0.25">
      <c r="A2" s="45" t="s">
        <v>43</v>
      </c>
      <c r="B2" s="52">
        <v>0</v>
      </c>
      <c r="C2" s="58"/>
      <c r="D2" s="63" t="str">
        <f>IF(AND(SUM(B2)&lt;&gt;0,TRIM(C2)&lt;&gt;""),E2/B2,"")</f>
        <v/>
      </c>
      <c r="E2" s="69">
        <f>SUM(E3,E12,E25)</f>
        <v>328741.64946999995</v>
      </c>
    </row>
    <row r="3" spans="1:5" s="46" customFormat="1" ht="18" hidden="1" customHeight="1" outlineLevel="1" collapsed="1" x14ac:dyDescent="0.25">
      <c r="A3" s="47" t="s">
        <v>44</v>
      </c>
      <c r="B3" s="53">
        <v>0</v>
      </c>
      <c r="C3" s="59"/>
      <c r="D3" s="64" t="str">
        <f>IF(AND(SUM(B3)&lt;&gt;0,TRIM(C3)&lt;&gt;""),E3/B3,"")</f>
        <v/>
      </c>
      <c r="E3" s="70">
        <f>SUM(E4)</f>
        <v>44653.033469999995</v>
      </c>
    </row>
    <row r="4" spans="1:5" s="48" customFormat="1" ht="18" hidden="1" customHeight="1" outlineLevel="2" collapsed="1" x14ac:dyDescent="0.25">
      <c r="A4" s="49" t="s">
        <v>45</v>
      </c>
      <c r="B4" s="54">
        <v>56.22</v>
      </c>
      <c r="C4" s="60" t="s">
        <v>46</v>
      </c>
      <c r="D4" s="65">
        <f>IF(AND(SUM(B4)&lt;&gt;0,TRIM(C4)&lt;&gt;""),E4/B4,"")</f>
        <v>794.25530896478119</v>
      </c>
      <c r="E4" s="71">
        <f>SUM(E5:E11)</f>
        <v>44653.033469999995</v>
      </c>
    </row>
    <row r="5" spans="1:5" s="15" customFormat="1" hidden="1" outlineLevel="3" x14ac:dyDescent="0.25">
      <c r="A5" s="50" t="s">
        <v>47</v>
      </c>
      <c r="B5" s="55">
        <v>1170</v>
      </c>
      <c r="C5" s="61" t="s">
        <v>48</v>
      </c>
      <c r="D5" s="66">
        <f>IF(SUM(B5)&lt;&gt;0,E5/B5,"")</f>
        <v>11.641546717948717</v>
      </c>
      <c r="E5" s="72">
        <v>13620.60966</v>
      </c>
    </row>
    <row r="6" spans="1:5" s="15" customFormat="1" hidden="1" outlineLevel="3" x14ac:dyDescent="0.25">
      <c r="A6" s="50" t="s">
        <v>49</v>
      </c>
      <c r="B6" s="55">
        <v>582</v>
      </c>
      <c r="C6" s="61" t="s">
        <v>48</v>
      </c>
      <c r="D6" s="66">
        <f>IF(SUM(B6)&lt;&gt;0,E6/B6,"")</f>
        <v>13.714286632302406</v>
      </c>
      <c r="E6" s="72">
        <v>7981.7148200000001</v>
      </c>
    </row>
    <row r="7" spans="1:5" s="15" customFormat="1" hidden="1" outlineLevel="3" x14ac:dyDescent="0.25">
      <c r="A7" s="50" t="s">
        <v>50</v>
      </c>
      <c r="B7" s="55">
        <v>585</v>
      </c>
      <c r="C7" s="61" t="s">
        <v>51</v>
      </c>
      <c r="D7" s="66">
        <f>IF(SUM(B7)&lt;&gt;0,E7/B7,"")</f>
        <v>6.3261298119658127</v>
      </c>
      <c r="E7" s="72">
        <v>3700.7859400000002</v>
      </c>
    </row>
    <row r="8" spans="1:5" s="15" customFormat="1" hidden="1" outlineLevel="3" x14ac:dyDescent="0.25">
      <c r="A8" s="50" t="s">
        <v>52</v>
      </c>
      <c r="B8" s="55">
        <v>1.2350000000000001</v>
      </c>
      <c r="C8" s="61" t="s">
        <v>53</v>
      </c>
      <c r="D8" s="66">
        <f>IF(SUM(B8)&lt;&gt;0,E8/B8,"")</f>
        <v>3985.3149797570845</v>
      </c>
      <c r="E8" s="72">
        <v>4921.8639999999996</v>
      </c>
    </row>
    <row r="9" spans="1:5" s="15" customFormat="1" hidden="1" outlineLevel="3" x14ac:dyDescent="0.25">
      <c r="A9" s="50" t="s">
        <v>54</v>
      </c>
      <c r="B9" s="55">
        <v>0.98599999999999999</v>
      </c>
      <c r="C9" s="61" t="s">
        <v>53</v>
      </c>
      <c r="D9" s="66">
        <f>IF(SUM(B9)&lt;&gt;0,E9/B9,"")</f>
        <v>3464.8442393509131</v>
      </c>
      <c r="E9" s="72">
        <v>3416.3364200000001</v>
      </c>
    </row>
    <row r="10" spans="1:5" s="15" customFormat="1" hidden="1" outlineLevel="3" x14ac:dyDescent="0.25">
      <c r="A10" s="50" t="s">
        <v>55</v>
      </c>
      <c r="B10" s="55">
        <v>28.888999999999999</v>
      </c>
      <c r="C10" s="61" t="s">
        <v>46</v>
      </c>
      <c r="D10" s="66">
        <f>IF(SUM(B10)&lt;&gt;0,E10/B10,"")</f>
        <v>195.86162968603966</v>
      </c>
      <c r="E10" s="72">
        <v>5658.2466199999999</v>
      </c>
    </row>
    <row r="11" spans="1:5" s="15" customFormat="1" hidden="1" outlineLevel="3" x14ac:dyDescent="0.25">
      <c r="A11" s="50" t="s">
        <v>56</v>
      </c>
      <c r="B11" s="55">
        <v>27.332999999999998</v>
      </c>
      <c r="C11" s="61" t="s">
        <v>46</v>
      </c>
      <c r="D11" s="66">
        <f>IF(SUM(B11)&lt;&gt;0,E11/B11,"")</f>
        <v>195.86126696667034</v>
      </c>
      <c r="E11" s="72">
        <v>5353.4760100000003</v>
      </c>
    </row>
    <row r="12" spans="1:5" s="46" customFormat="1" ht="18" hidden="1" customHeight="1" outlineLevel="1" collapsed="1" x14ac:dyDescent="0.25">
      <c r="A12" s="47" t="s">
        <v>57</v>
      </c>
      <c r="B12" s="53">
        <v>0</v>
      </c>
      <c r="C12" s="59"/>
      <c r="D12" s="64" t="str">
        <f>IF(AND(SUM(B12)&lt;&gt;0,TRIM(C12)&lt;&gt;""),E12/B12,"")</f>
        <v/>
      </c>
      <c r="E12" s="70">
        <f>SUM(E13)</f>
        <v>133423.3971</v>
      </c>
    </row>
    <row r="13" spans="1:5" s="48" customFormat="1" ht="18" hidden="1" customHeight="1" outlineLevel="2" collapsed="1" x14ac:dyDescent="0.25">
      <c r="A13" s="49" t="s">
        <v>58</v>
      </c>
      <c r="B13" s="54">
        <v>94.83</v>
      </c>
      <c r="C13" s="60" t="s">
        <v>46</v>
      </c>
      <c r="D13" s="65">
        <f>IF(AND(SUM(B13)&lt;&gt;0,TRIM(C13)&lt;&gt;""),E13/B13,"")</f>
        <v>1406.9745555204049</v>
      </c>
      <c r="E13" s="71">
        <f>SUM(E14:E24)</f>
        <v>133423.3971</v>
      </c>
    </row>
    <row r="14" spans="1:5" s="15" customFormat="1" hidden="1" outlineLevel="3" x14ac:dyDescent="0.25">
      <c r="A14" s="50" t="s">
        <v>59</v>
      </c>
      <c r="B14" s="55">
        <v>1055.2049999999999</v>
      </c>
      <c r="C14" s="61" t="s">
        <v>48</v>
      </c>
      <c r="D14" s="66">
        <f>IF(SUM(B14)&lt;&gt;0,E14/B14,"")</f>
        <v>17.199875047976462</v>
      </c>
      <c r="E14" s="72">
        <v>18149.39415</v>
      </c>
    </row>
    <row r="15" spans="1:5" s="15" customFormat="1" hidden="1" outlineLevel="3" x14ac:dyDescent="0.25">
      <c r="A15" s="50" t="s">
        <v>60</v>
      </c>
      <c r="B15" s="55">
        <v>5850</v>
      </c>
      <c r="C15" s="61" t="s">
        <v>48</v>
      </c>
      <c r="D15" s="66">
        <f>IF(SUM(B15)&lt;&gt;0,E15/B15,"")</f>
        <v>12.09769161880342</v>
      </c>
      <c r="E15" s="72">
        <v>70771.495970000004</v>
      </c>
    </row>
    <row r="16" spans="1:5" s="15" customFormat="1" hidden="1" outlineLevel="3" x14ac:dyDescent="0.25">
      <c r="A16" s="50" t="s">
        <v>61</v>
      </c>
      <c r="B16" s="55">
        <v>444.63600000000002</v>
      </c>
      <c r="C16" s="61" t="s">
        <v>51</v>
      </c>
      <c r="D16" s="66">
        <f>IF(SUM(B16)&lt;&gt;0,E16/B16,"")</f>
        <v>3.0878327440872986</v>
      </c>
      <c r="E16" s="72">
        <v>1372.9616000000001</v>
      </c>
    </row>
    <row r="17" spans="1:5" s="15" customFormat="1" hidden="1" outlineLevel="3" x14ac:dyDescent="0.25">
      <c r="A17" s="50" t="s">
        <v>62</v>
      </c>
      <c r="B17" s="55">
        <v>0.86</v>
      </c>
      <c r="C17" s="61" t="s">
        <v>53</v>
      </c>
      <c r="D17" s="66">
        <f>IF(SUM(B17)&lt;&gt;0,E17/B17,"")</f>
        <v>3721.4210348837209</v>
      </c>
      <c r="E17" s="72">
        <v>3200.42209</v>
      </c>
    </row>
    <row r="18" spans="1:5" s="15" customFormat="1" hidden="1" outlineLevel="3" x14ac:dyDescent="0.25">
      <c r="A18" s="50" t="s">
        <v>63</v>
      </c>
      <c r="B18" s="55">
        <v>0.27200000000000002</v>
      </c>
      <c r="C18" s="61" t="s">
        <v>53</v>
      </c>
      <c r="D18" s="66">
        <f>IF(SUM(B18)&lt;&gt;0,E18/B18,"")</f>
        <v>5304.693419117647</v>
      </c>
      <c r="E18" s="72">
        <v>1442.87661</v>
      </c>
    </row>
    <row r="19" spans="1:5" s="15" customFormat="1" hidden="1" outlineLevel="3" x14ac:dyDescent="0.25">
      <c r="A19" s="50" t="s">
        <v>64</v>
      </c>
      <c r="B19" s="55">
        <v>0.38300000000000001</v>
      </c>
      <c r="C19" s="61" t="s">
        <v>53</v>
      </c>
      <c r="D19" s="66">
        <f>IF(SUM(B19)&lt;&gt;0,E19/B19,"")</f>
        <v>4344.445274151436</v>
      </c>
      <c r="E19" s="72">
        <v>1663.92254</v>
      </c>
    </row>
    <row r="20" spans="1:5" s="15" customFormat="1" hidden="1" outlineLevel="3" x14ac:dyDescent="0.25">
      <c r="A20" s="50" t="s">
        <v>65</v>
      </c>
      <c r="B20" s="55">
        <v>22.614000000000001</v>
      </c>
      <c r="C20" s="61" t="s">
        <v>46</v>
      </c>
      <c r="D20" s="66">
        <f>IF(SUM(B20)&lt;&gt;0,E20/B20,"")</f>
        <v>306.89167949058105</v>
      </c>
      <c r="E20" s="72">
        <v>6940.0484399999996</v>
      </c>
    </row>
    <row r="21" spans="1:5" s="15" customFormat="1" hidden="1" outlineLevel="3" x14ac:dyDescent="0.25">
      <c r="A21" s="50" t="s">
        <v>66</v>
      </c>
      <c r="B21" s="55">
        <v>72.221999999999994</v>
      </c>
      <c r="C21" s="61" t="s">
        <v>46</v>
      </c>
      <c r="D21" s="66">
        <f>IF(SUM(B21)&lt;&gt;0,E21/B21,"")</f>
        <v>190.68827822547146</v>
      </c>
      <c r="E21" s="72">
        <v>13771.88883</v>
      </c>
    </row>
    <row r="22" spans="1:5" s="15" customFormat="1" hidden="1" outlineLevel="3" x14ac:dyDescent="0.25">
      <c r="A22" s="50" t="s">
        <v>67</v>
      </c>
      <c r="B22" s="55">
        <v>2925</v>
      </c>
      <c r="C22" s="61" t="s">
        <v>48</v>
      </c>
      <c r="D22" s="66">
        <f>IF(SUM(B22)&lt;&gt;0,E22/B22,"")</f>
        <v>2.1727282256410256</v>
      </c>
      <c r="E22" s="72">
        <v>6355.2300599999999</v>
      </c>
    </row>
    <row r="23" spans="1:5" s="15" customFormat="1" hidden="1" outlineLevel="3" x14ac:dyDescent="0.25">
      <c r="A23" s="50" t="s">
        <v>68</v>
      </c>
      <c r="B23" s="55">
        <v>126.333</v>
      </c>
      <c r="C23" s="61" t="s">
        <v>48</v>
      </c>
      <c r="D23" s="66">
        <f>IF(SUM(B23)&lt;&gt;0,E23/B23,"")</f>
        <v>40.310092691537442</v>
      </c>
      <c r="E23" s="72">
        <v>5092.4949399999996</v>
      </c>
    </row>
    <row r="24" spans="1:5" s="15" customFormat="1" hidden="1" outlineLevel="3" x14ac:dyDescent="0.25">
      <c r="A24" s="50" t="s">
        <v>69</v>
      </c>
      <c r="B24" s="55">
        <v>2475</v>
      </c>
      <c r="C24" s="61" t="s">
        <v>48</v>
      </c>
      <c r="D24" s="66">
        <f>IF(SUM(B24)&lt;&gt;0,E24/B24,"")</f>
        <v>1.8839037858585859</v>
      </c>
      <c r="E24" s="72">
        <v>4662.6618699999999</v>
      </c>
    </row>
    <row r="25" spans="1:5" s="46" customFormat="1" ht="18" hidden="1" customHeight="1" outlineLevel="1" collapsed="1" x14ac:dyDescent="0.25">
      <c r="A25" s="47" t="s">
        <v>70</v>
      </c>
      <c r="B25" s="53">
        <v>0</v>
      </c>
      <c r="C25" s="59"/>
      <c r="D25" s="64" t="str">
        <f>IF(AND(SUM(B25)&lt;&gt;0,TRIM(C25)&lt;&gt;""),E25/B25,"")</f>
        <v/>
      </c>
      <c r="E25" s="70">
        <f>SUM(E26)</f>
        <v>150665.21889999998</v>
      </c>
    </row>
    <row r="26" spans="1:5" s="48" customFormat="1" ht="18" hidden="1" customHeight="1" outlineLevel="2" collapsed="1" x14ac:dyDescent="0.25">
      <c r="A26" s="49" t="s">
        <v>71</v>
      </c>
      <c r="B26" s="54">
        <v>13938</v>
      </c>
      <c r="C26" s="60" t="s">
        <v>48</v>
      </c>
      <c r="D26" s="65">
        <f>IF(AND(SUM(B26)&lt;&gt;0,TRIM(C26)&lt;&gt;""),E26/B26,"")</f>
        <v>10.809672757927965</v>
      </c>
      <c r="E26" s="71">
        <f>SUM(E27:E35)</f>
        <v>150665.21889999998</v>
      </c>
    </row>
    <row r="27" spans="1:5" s="15" customFormat="1" hidden="1" outlineLevel="3" x14ac:dyDescent="0.25">
      <c r="A27" s="50" t="s">
        <v>72</v>
      </c>
      <c r="B27" s="55">
        <v>99</v>
      </c>
      <c r="C27" s="61" t="s">
        <v>51</v>
      </c>
      <c r="D27" s="66">
        <f>IF(SUM(B27)&lt;&gt;0,E27/B27,"")</f>
        <v>10.92457696969697</v>
      </c>
      <c r="E27" s="72">
        <v>1081.5331200000001</v>
      </c>
    </row>
    <row r="28" spans="1:5" s="15" customFormat="1" hidden="1" outlineLevel="3" x14ac:dyDescent="0.25">
      <c r="A28" s="50" t="s">
        <v>73</v>
      </c>
      <c r="B28" s="55">
        <v>48</v>
      </c>
      <c r="C28" s="61" t="s">
        <v>51</v>
      </c>
      <c r="D28" s="66">
        <f>IF(SUM(B28)&lt;&gt;0,E28/B28,"")</f>
        <v>11.641573541666666</v>
      </c>
      <c r="E28" s="72">
        <v>558.79552999999999</v>
      </c>
    </row>
    <row r="29" spans="1:5" s="15" customFormat="1" hidden="1" outlineLevel="3" x14ac:dyDescent="0.25">
      <c r="A29" s="50" t="s">
        <v>74</v>
      </c>
      <c r="B29" s="55">
        <v>550</v>
      </c>
      <c r="C29" s="61" t="s">
        <v>51</v>
      </c>
      <c r="D29" s="66">
        <f>IF(SUM(B29)&lt;&gt;0,E29/B29,"")</f>
        <v>4.2977190000000007</v>
      </c>
      <c r="E29" s="72">
        <v>2363.7454500000003</v>
      </c>
    </row>
    <row r="30" spans="1:5" s="15" customFormat="1" hidden="1" outlineLevel="3" x14ac:dyDescent="0.25">
      <c r="A30" s="50" t="s">
        <v>75</v>
      </c>
      <c r="B30" s="55">
        <v>13673</v>
      </c>
      <c r="C30" s="61" t="s">
        <v>48</v>
      </c>
      <c r="D30" s="66">
        <f>IF(SUM(B30)&lt;&gt;0,E30/B30,"")</f>
        <v>0.37298358809332255</v>
      </c>
      <c r="E30" s="72">
        <v>5099.8045999999995</v>
      </c>
    </row>
    <row r="31" spans="1:5" s="15" customFormat="1" hidden="1" outlineLevel="3" x14ac:dyDescent="0.25">
      <c r="A31" s="50" t="s">
        <v>76</v>
      </c>
      <c r="B31" s="55">
        <v>258.11200000000002</v>
      </c>
      <c r="C31" s="61" t="s">
        <v>46</v>
      </c>
      <c r="D31" s="66">
        <f>IF(SUM(B31)&lt;&gt;0,E31/B31,"")</f>
        <v>166.25045050210758</v>
      </c>
      <c r="E31" s="72">
        <v>42911.236279999997</v>
      </c>
    </row>
    <row r="32" spans="1:5" s="15" customFormat="1" hidden="1" outlineLevel="3" x14ac:dyDescent="0.25">
      <c r="A32" s="50" t="s">
        <v>77</v>
      </c>
      <c r="B32" s="55">
        <v>6.2080000000000002</v>
      </c>
      <c r="C32" s="61" t="s">
        <v>53</v>
      </c>
      <c r="D32" s="66">
        <f>IF(SUM(B32)&lt;&gt;0,E32/B32,"")</f>
        <v>3985.3041913659795</v>
      </c>
      <c r="E32" s="72">
        <v>24740.76842</v>
      </c>
    </row>
    <row r="33" spans="1:5" s="15" customFormat="1" hidden="1" outlineLevel="3" x14ac:dyDescent="0.25">
      <c r="A33" s="50" t="s">
        <v>78</v>
      </c>
      <c r="B33" s="55">
        <v>259.89</v>
      </c>
      <c r="C33" s="61" t="s">
        <v>46</v>
      </c>
      <c r="D33" s="66">
        <f>IF(SUM(B33)&lt;&gt;0,E33/B33,"")</f>
        <v>198.2119907653238</v>
      </c>
      <c r="E33" s="72">
        <v>51513.314279999999</v>
      </c>
    </row>
    <row r="34" spans="1:5" s="15" customFormat="1" hidden="1" outlineLevel="3" x14ac:dyDescent="0.25">
      <c r="A34" s="50" t="s">
        <v>79</v>
      </c>
      <c r="B34" s="55">
        <v>13938</v>
      </c>
      <c r="C34" s="61" t="s">
        <v>48</v>
      </c>
      <c r="D34" s="66">
        <f>IF(SUM(B34)&lt;&gt;0,E34/B34,"")</f>
        <v>1.3579546254842874</v>
      </c>
      <c r="E34" s="72">
        <v>18927.171569999999</v>
      </c>
    </row>
    <row r="35" spans="1:5" s="15" customFormat="1" hidden="1" outlineLevel="3" x14ac:dyDescent="0.25">
      <c r="A35" s="50" t="s">
        <v>80</v>
      </c>
      <c r="B35" s="55">
        <v>13938</v>
      </c>
      <c r="C35" s="61" t="s">
        <v>48</v>
      </c>
      <c r="D35" s="66">
        <f>IF(SUM(B35)&lt;&gt;0,E35/B35,"")</f>
        <v>0.24887714521452145</v>
      </c>
      <c r="E35" s="72">
        <v>3468.8496500000001</v>
      </c>
    </row>
    <row r="36" spans="1:5" s="44" customFormat="1" ht="18" customHeight="1" collapsed="1" x14ac:dyDescent="0.25">
      <c r="A36" s="45" t="s">
        <v>81</v>
      </c>
      <c r="B36" s="52">
        <v>0</v>
      </c>
      <c r="C36" s="58"/>
      <c r="D36" s="63" t="str">
        <f>IF(AND(SUM(B36)&lt;&gt;0,TRIM(C36)&lt;&gt;""),E36/B36,"")</f>
        <v/>
      </c>
      <c r="E36" s="69">
        <f>SUM(E37,E55)</f>
        <v>161783.17675000001</v>
      </c>
    </row>
    <row r="37" spans="1:5" s="46" customFormat="1" ht="18" hidden="1" customHeight="1" outlineLevel="1" collapsed="1" x14ac:dyDescent="0.25">
      <c r="A37" s="47" t="s">
        <v>82</v>
      </c>
      <c r="B37" s="53">
        <v>0</v>
      </c>
      <c r="C37" s="59"/>
      <c r="D37" s="64" t="str">
        <f>IF(AND(SUM(B37)&lt;&gt;0,TRIM(C37)&lt;&gt;""),E37/B37,"")</f>
        <v/>
      </c>
      <c r="E37" s="70">
        <f>SUM(E38,E50)</f>
        <v>123062.91834</v>
      </c>
    </row>
    <row r="38" spans="1:5" s="48" customFormat="1" ht="18" hidden="1" customHeight="1" outlineLevel="2" collapsed="1" x14ac:dyDescent="0.25">
      <c r="A38" s="49" t="s">
        <v>83</v>
      </c>
      <c r="B38" s="54">
        <v>3125</v>
      </c>
      <c r="C38" s="60" t="s">
        <v>48</v>
      </c>
      <c r="D38" s="65">
        <f>IF(AND(SUM(B38)&lt;&gt;0,TRIM(C38)&lt;&gt;""),E38/B38,"")</f>
        <v>30.128087347200001</v>
      </c>
      <c r="E38" s="71">
        <f>SUM(E39:E49)</f>
        <v>94150.272960000002</v>
      </c>
    </row>
    <row r="39" spans="1:5" s="15" customFormat="1" hidden="1" outlineLevel="3" x14ac:dyDescent="0.25">
      <c r="A39" s="50" t="s">
        <v>84</v>
      </c>
      <c r="B39" s="55">
        <v>3125</v>
      </c>
      <c r="C39" s="61" t="s">
        <v>48</v>
      </c>
      <c r="D39" s="66">
        <f>IF(SUM(B39)&lt;&gt;0,E39/B39,"")</f>
        <v>0.78221247680000006</v>
      </c>
      <c r="E39" s="72">
        <v>2444.41399</v>
      </c>
    </row>
    <row r="40" spans="1:5" s="15" customFormat="1" hidden="1" outlineLevel="3" x14ac:dyDescent="0.25">
      <c r="A40" s="50" t="s">
        <v>85</v>
      </c>
      <c r="B40" s="55">
        <v>40.991999999999997</v>
      </c>
      <c r="C40" s="61" t="s">
        <v>46</v>
      </c>
      <c r="D40" s="66">
        <f>IF(SUM(B40)&lt;&gt;0,E40/B40,"")</f>
        <v>227.60731386612022</v>
      </c>
      <c r="E40" s="72">
        <v>9330.0790099999995</v>
      </c>
    </row>
    <row r="41" spans="1:5" s="15" customFormat="1" hidden="1" outlineLevel="3" x14ac:dyDescent="0.25">
      <c r="A41" s="50" t="s">
        <v>79</v>
      </c>
      <c r="B41" s="55">
        <v>3125</v>
      </c>
      <c r="C41" s="61" t="s">
        <v>48</v>
      </c>
      <c r="D41" s="66">
        <f>IF(SUM(B41)&lt;&gt;0,E41/B41,"")</f>
        <v>1.3579536447999998</v>
      </c>
      <c r="E41" s="72">
        <v>4243.6051399999997</v>
      </c>
    </row>
    <row r="42" spans="1:5" s="15" customFormat="1" hidden="1" outlineLevel="3" x14ac:dyDescent="0.25">
      <c r="A42" s="50" t="s">
        <v>80</v>
      </c>
      <c r="B42" s="55">
        <v>3125</v>
      </c>
      <c r="C42" s="61" t="s">
        <v>48</v>
      </c>
      <c r="D42" s="66">
        <f>IF(SUM(B42)&lt;&gt;0,E42/B42,"")</f>
        <v>0.24887782720000004</v>
      </c>
      <c r="E42" s="72">
        <v>777.74321000000009</v>
      </c>
    </row>
    <row r="43" spans="1:5" s="15" customFormat="1" hidden="1" outlineLevel="3" x14ac:dyDescent="0.25">
      <c r="A43" s="50" t="s">
        <v>86</v>
      </c>
      <c r="B43" s="55">
        <v>1.8480000000000001</v>
      </c>
      <c r="C43" s="61" t="s">
        <v>53</v>
      </c>
      <c r="D43" s="66">
        <f>IF(SUM(B43)&lt;&gt;0,E43/B43,"")</f>
        <v>4793.4914556277054</v>
      </c>
      <c r="E43" s="72">
        <v>8858.3722099999995</v>
      </c>
    </row>
    <row r="44" spans="1:5" s="15" customFormat="1" hidden="1" outlineLevel="3" x14ac:dyDescent="0.25">
      <c r="A44" s="50" t="s">
        <v>87</v>
      </c>
      <c r="B44" s="55">
        <v>1.4119999999999999</v>
      </c>
      <c r="C44" s="61" t="s">
        <v>53</v>
      </c>
      <c r="D44" s="66">
        <f>IF(SUM(B44)&lt;&gt;0,E44/B44,"")</f>
        <v>6063.6386331444755</v>
      </c>
      <c r="E44" s="72">
        <v>8561.8577499999992</v>
      </c>
    </row>
    <row r="45" spans="1:5" s="15" customFormat="1" hidden="1" outlineLevel="3" x14ac:dyDescent="0.25">
      <c r="A45" s="50" t="s">
        <v>88</v>
      </c>
      <c r="B45" s="55">
        <v>9.7620000000000005</v>
      </c>
      <c r="C45" s="61" t="s">
        <v>53</v>
      </c>
      <c r="D45" s="66">
        <f>IF(SUM(B45)&lt;&gt;0,E45/B45,"")</f>
        <v>3232.0418951034621</v>
      </c>
      <c r="E45" s="72">
        <v>31551.19298</v>
      </c>
    </row>
    <row r="46" spans="1:5" s="15" customFormat="1" hidden="1" outlineLevel="3" x14ac:dyDescent="0.25">
      <c r="A46" s="50" t="s">
        <v>89</v>
      </c>
      <c r="B46" s="55">
        <v>3125</v>
      </c>
      <c r="C46" s="61" t="s">
        <v>48</v>
      </c>
      <c r="D46" s="66">
        <f>IF(SUM(B46)&lt;&gt;0,E46/B46,"")</f>
        <v>5.5570745472</v>
      </c>
      <c r="E46" s="72">
        <v>17365.857960000001</v>
      </c>
    </row>
    <row r="47" spans="1:5" s="15" customFormat="1" hidden="1" outlineLevel="3" x14ac:dyDescent="0.25">
      <c r="A47" s="50" t="s">
        <v>90</v>
      </c>
      <c r="B47" s="55">
        <v>387.27300000000002</v>
      </c>
      <c r="C47" s="61" t="s">
        <v>48</v>
      </c>
      <c r="D47" s="66">
        <f>IF(SUM(B47)&lt;&gt;0,E47/B47,"")</f>
        <v>3.8546778112597573</v>
      </c>
      <c r="E47" s="72">
        <v>1492.8126400000001</v>
      </c>
    </row>
    <row r="48" spans="1:5" s="15" customFormat="1" hidden="1" outlineLevel="3" x14ac:dyDescent="0.25">
      <c r="A48" s="50" t="s">
        <v>91</v>
      </c>
      <c r="B48" s="55">
        <v>120.88500000000001</v>
      </c>
      <c r="C48" s="61" t="s">
        <v>48</v>
      </c>
      <c r="D48" s="66">
        <f>IF(SUM(B48)&lt;&gt;0,E48/B48,"")</f>
        <v>3.5935465938702067</v>
      </c>
      <c r="E48" s="72">
        <v>434.40587999999997</v>
      </c>
    </row>
    <row r="49" spans="1:5" s="15" customFormat="1" hidden="1" outlineLevel="3" x14ac:dyDescent="0.25">
      <c r="A49" s="50" t="s">
        <v>92</v>
      </c>
      <c r="B49" s="55">
        <v>3125</v>
      </c>
      <c r="C49" s="61" t="s">
        <v>48</v>
      </c>
      <c r="D49" s="66">
        <f>IF(SUM(B49)&lt;&gt;0,E49/B49,"")</f>
        <v>2.9087783007999999</v>
      </c>
      <c r="E49" s="72">
        <v>9089.9321899999995</v>
      </c>
    </row>
    <row r="50" spans="1:5" s="48" customFormat="1" ht="18" hidden="1" customHeight="1" outlineLevel="2" collapsed="1" x14ac:dyDescent="0.25">
      <c r="A50" s="49" t="s">
        <v>93</v>
      </c>
      <c r="B50" s="54">
        <v>125</v>
      </c>
      <c r="C50" s="60" t="s">
        <v>48</v>
      </c>
      <c r="D50" s="65">
        <f>IF(AND(SUM(B50)&lt;&gt;0,TRIM(C50)&lt;&gt;""),E50/B50,"")</f>
        <v>231.30116304000001</v>
      </c>
      <c r="E50" s="71">
        <f>SUM(E51:E54)</f>
        <v>28912.645380000002</v>
      </c>
    </row>
    <row r="51" spans="1:5" s="15" customFormat="1" hidden="1" outlineLevel="3" x14ac:dyDescent="0.25">
      <c r="A51" s="50" t="s">
        <v>94</v>
      </c>
      <c r="B51" s="55">
        <v>21</v>
      </c>
      <c r="C51" s="61" t="s">
        <v>95</v>
      </c>
      <c r="D51" s="66">
        <f>IF(SUM(B51)&lt;&gt;0,E51/B51,"")</f>
        <v>471.61015047619048</v>
      </c>
      <c r="E51" s="72">
        <v>9903.8131599999997</v>
      </c>
    </row>
    <row r="52" spans="1:5" s="15" customFormat="1" hidden="1" outlineLevel="3" x14ac:dyDescent="0.25">
      <c r="A52" s="50" t="s">
        <v>96</v>
      </c>
      <c r="B52" s="55">
        <v>41</v>
      </c>
      <c r="C52" s="61" t="s">
        <v>48</v>
      </c>
      <c r="D52" s="66">
        <f>IF(SUM(B52)&lt;&gt;0,E52/B52,"")</f>
        <v>148.87552146341463</v>
      </c>
      <c r="E52" s="72">
        <v>6103.8963800000001</v>
      </c>
    </row>
    <row r="53" spans="1:5" s="15" customFormat="1" hidden="1" outlineLevel="3" x14ac:dyDescent="0.25">
      <c r="A53" s="50" t="s">
        <v>97</v>
      </c>
      <c r="B53" s="55">
        <v>120</v>
      </c>
      <c r="C53" s="61" t="s">
        <v>51</v>
      </c>
      <c r="D53" s="66">
        <f>IF(SUM(B53)&lt;&gt;0,E53/B53,"")</f>
        <v>92.998216666666664</v>
      </c>
      <c r="E53" s="72">
        <v>11159.786</v>
      </c>
    </row>
    <row r="54" spans="1:5" s="15" customFormat="1" hidden="1" outlineLevel="3" x14ac:dyDescent="0.25">
      <c r="A54" s="50" t="s">
        <v>98</v>
      </c>
      <c r="B54" s="55">
        <v>35</v>
      </c>
      <c r="C54" s="61" t="s">
        <v>51</v>
      </c>
      <c r="D54" s="66">
        <f>IF(SUM(B54)&lt;&gt;0,E54/B54,"")</f>
        <v>49.861424</v>
      </c>
      <c r="E54" s="72">
        <v>1745.14984</v>
      </c>
    </row>
    <row r="55" spans="1:5" s="46" customFormat="1" ht="18" hidden="1" customHeight="1" outlineLevel="1" collapsed="1" x14ac:dyDescent="0.25">
      <c r="A55" s="47" t="s">
        <v>99</v>
      </c>
      <c r="B55" s="53">
        <v>0</v>
      </c>
      <c r="C55" s="59"/>
      <c r="D55" s="64" t="str">
        <f>IF(AND(SUM(B55)&lt;&gt;0,TRIM(C55)&lt;&gt;""),E55/B55,"")</f>
        <v/>
      </c>
      <c r="E55" s="70">
        <f>SUM(E56,E61,E63)</f>
        <v>38720.258410000002</v>
      </c>
    </row>
    <row r="56" spans="1:5" s="48" customFormat="1" ht="18" hidden="1" customHeight="1" outlineLevel="2" collapsed="1" x14ac:dyDescent="0.25">
      <c r="A56" s="49" t="s">
        <v>100</v>
      </c>
      <c r="B56" s="54">
        <v>1987.5</v>
      </c>
      <c r="C56" s="60" t="s">
        <v>48</v>
      </c>
      <c r="D56" s="65">
        <f>IF(AND(SUM(B56)&lt;&gt;0,TRIM(C56)&lt;&gt;""),E56/B56,"")</f>
        <v>6.7508408603773589</v>
      </c>
      <c r="E56" s="71">
        <f>SUM(E57:E60)</f>
        <v>13417.29621</v>
      </c>
    </row>
    <row r="57" spans="1:5" s="15" customFormat="1" hidden="1" outlineLevel="3" x14ac:dyDescent="0.25">
      <c r="A57" s="50" t="s">
        <v>101</v>
      </c>
      <c r="B57" s="55">
        <v>1987.5</v>
      </c>
      <c r="C57" s="61" t="s">
        <v>48</v>
      </c>
      <c r="D57" s="66">
        <f>IF(SUM(B57)&lt;&gt;0,E57/B57,"")</f>
        <v>4.0145514264150943</v>
      </c>
      <c r="E57" s="72">
        <v>7978.9209600000004</v>
      </c>
    </row>
    <row r="58" spans="1:5" s="15" customFormat="1" hidden="1" outlineLevel="3" x14ac:dyDescent="0.25">
      <c r="A58" s="50" t="s">
        <v>102</v>
      </c>
      <c r="B58" s="55">
        <v>1987.5</v>
      </c>
      <c r="C58" s="61" t="s">
        <v>48</v>
      </c>
      <c r="D58" s="66">
        <f>IF(SUM(B58)&lt;&gt;0,E58/B58,"")</f>
        <v>1.7737401257861636</v>
      </c>
      <c r="E58" s="72">
        <v>3525.3085000000001</v>
      </c>
    </row>
    <row r="59" spans="1:5" s="15" customFormat="1" hidden="1" outlineLevel="3" x14ac:dyDescent="0.25">
      <c r="A59" s="50" t="s">
        <v>103</v>
      </c>
      <c r="B59" s="55">
        <v>1987.5</v>
      </c>
      <c r="C59" s="61" t="s">
        <v>48</v>
      </c>
      <c r="D59" s="66">
        <f>IF(SUM(B59)&lt;&gt;0,E59/B59,"")</f>
        <v>0.13684229937106918</v>
      </c>
      <c r="E59" s="72">
        <v>271.97406999999998</v>
      </c>
    </row>
    <row r="60" spans="1:5" s="15" customFormat="1" hidden="1" outlineLevel="3" x14ac:dyDescent="0.25">
      <c r="A60" s="50" t="s">
        <v>104</v>
      </c>
      <c r="B60" s="55">
        <v>1987.5</v>
      </c>
      <c r="C60" s="61" t="s">
        <v>48</v>
      </c>
      <c r="D60" s="66">
        <f>IF(SUM(B60)&lt;&gt;0,E60/B60,"")</f>
        <v>0.82570700880503145</v>
      </c>
      <c r="E60" s="72">
        <v>1641.09268</v>
      </c>
    </row>
    <row r="61" spans="1:5" s="48" customFormat="1" ht="18" hidden="1" customHeight="1" outlineLevel="2" collapsed="1" x14ac:dyDescent="0.25">
      <c r="A61" s="49" t="s">
        <v>105</v>
      </c>
      <c r="B61" s="54">
        <v>18</v>
      </c>
      <c r="C61" s="60" t="s">
        <v>48</v>
      </c>
      <c r="D61" s="65">
        <f>IF(AND(SUM(B61)&lt;&gt;0,TRIM(C61)&lt;&gt;""),E61/B61,"")</f>
        <v>68.215252222222219</v>
      </c>
      <c r="E61" s="71">
        <f>SUM(E62:E62)</f>
        <v>1227.87454</v>
      </c>
    </row>
    <row r="62" spans="1:5" s="15" customFormat="1" hidden="1" outlineLevel="3" x14ac:dyDescent="0.25">
      <c r="A62" s="50" t="s">
        <v>106</v>
      </c>
      <c r="B62" s="55">
        <v>18</v>
      </c>
      <c r="C62" s="61" t="s">
        <v>48</v>
      </c>
      <c r="D62" s="66">
        <f>IF(SUM(B62)&lt;&gt;0,E62/B62,"")</f>
        <v>68.215252222222219</v>
      </c>
      <c r="E62" s="72">
        <v>1227.87454</v>
      </c>
    </row>
    <row r="63" spans="1:5" s="48" customFormat="1" ht="18" hidden="1" customHeight="1" outlineLevel="2" collapsed="1" x14ac:dyDescent="0.25">
      <c r="A63" s="49" t="s">
        <v>107</v>
      </c>
      <c r="B63" s="54">
        <v>9</v>
      </c>
      <c r="C63" s="60" t="s">
        <v>95</v>
      </c>
      <c r="D63" s="65">
        <f>IF(AND(SUM(B63)&lt;&gt;0,TRIM(C63)&lt;&gt;""),E63/B63,"")</f>
        <v>2675.00974</v>
      </c>
      <c r="E63" s="71">
        <f>SUM(E64:E71)</f>
        <v>24075.087660000001</v>
      </c>
    </row>
    <row r="64" spans="1:5" s="15" customFormat="1" hidden="1" outlineLevel="3" x14ac:dyDescent="0.25">
      <c r="A64" s="50" t="s">
        <v>108</v>
      </c>
      <c r="B64" s="55">
        <v>5</v>
      </c>
      <c r="C64" s="61" t="s">
        <v>95</v>
      </c>
      <c r="D64" s="66">
        <f>IF(SUM(B64)&lt;&gt;0,E64/B64,"")</f>
        <v>373.76421399999998</v>
      </c>
      <c r="E64" s="72">
        <v>1868.82107</v>
      </c>
    </row>
    <row r="65" spans="1:5" s="15" customFormat="1" hidden="1" outlineLevel="3" x14ac:dyDescent="0.25">
      <c r="A65" s="50" t="s">
        <v>109</v>
      </c>
      <c r="B65" s="55">
        <v>1</v>
      </c>
      <c r="C65" s="61" t="s">
        <v>95</v>
      </c>
      <c r="D65" s="66">
        <f>IF(SUM(B65)&lt;&gt;0,E65/B65,"")</f>
        <v>496.45245999999997</v>
      </c>
      <c r="E65" s="72">
        <v>496.45245999999997</v>
      </c>
    </row>
    <row r="66" spans="1:5" s="15" customFormat="1" hidden="1" outlineLevel="3" x14ac:dyDescent="0.25">
      <c r="A66" s="50" t="s">
        <v>110</v>
      </c>
      <c r="B66" s="55">
        <v>7</v>
      </c>
      <c r="C66" s="61" t="s">
        <v>95</v>
      </c>
      <c r="D66" s="66">
        <f>IF(SUM(B66)&lt;&gt;0,E66/B66,"")</f>
        <v>691.49834857142855</v>
      </c>
      <c r="E66" s="72">
        <v>4840.4884400000001</v>
      </c>
    </row>
    <row r="67" spans="1:5" s="15" customFormat="1" hidden="1" outlineLevel="3" x14ac:dyDescent="0.25">
      <c r="A67" s="50" t="s">
        <v>111</v>
      </c>
      <c r="B67" s="55">
        <v>3</v>
      </c>
      <c r="C67" s="61" t="s">
        <v>95</v>
      </c>
      <c r="D67" s="66">
        <f>IF(SUM(B67)&lt;&gt;0,E67/B67,"")</f>
        <v>3361.1927799999999</v>
      </c>
      <c r="E67" s="72">
        <v>10083.57834</v>
      </c>
    </row>
    <row r="68" spans="1:5" s="15" customFormat="1" hidden="1" outlineLevel="3" x14ac:dyDescent="0.25">
      <c r="A68" s="50" t="s">
        <v>112</v>
      </c>
      <c r="B68" s="55">
        <v>10.5</v>
      </c>
      <c r="C68" s="61" t="s">
        <v>113</v>
      </c>
      <c r="D68" s="66">
        <f>IF(SUM(B68)&lt;&gt;0,E68/B68,"")</f>
        <v>35.350927619047617</v>
      </c>
      <c r="E68" s="72">
        <v>371.18473999999998</v>
      </c>
    </row>
    <row r="69" spans="1:5" s="15" customFormat="1" hidden="1" outlineLevel="3" x14ac:dyDescent="0.25">
      <c r="A69" s="50" t="s">
        <v>114</v>
      </c>
      <c r="B69" s="55">
        <v>1</v>
      </c>
      <c r="C69" s="61" t="s">
        <v>95</v>
      </c>
      <c r="D69" s="66">
        <f>IF(SUM(B69)&lt;&gt;0,E69/B69,"")</f>
        <v>341.82065999999998</v>
      </c>
      <c r="E69" s="72">
        <v>341.82065999999998</v>
      </c>
    </row>
    <row r="70" spans="1:5" s="15" customFormat="1" hidden="1" outlineLevel="3" x14ac:dyDescent="0.25">
      <c r="A70" s="50" t="s">
        <v>115</v>
      </c>
      <c r="B70" s="55">
        <v>6</v>
      </c>
      <c r="C70" s="61" t="s">
        <v>95</v>
      </c>
      <c r="D70" s="66">
        <f>IF(SUM(B70)&lt;&gt;0,E70/B70,"")</f>
        <v>458.75430499999993</v>
      </c>
      <c r="E70" s="72">
        <v>2752.5258299999996</v>
      </c>
    </row>
    <row r="71" spans="1:5" s="15" customFormat="1" hidden="1" outlineLevel="3" x14ac:dyDescent="0.25">
      <c r="A71" s="50" t="s">
        <v>116</v>
      </c>
      <c r="B71" s="55">
        <v>7</v>
      </c>
      <c r="C71" s="61" t="s">
        <v>95</v>
      </c>
      <c r="D71" s="66">
        <f>IF(SUM(B71)&lt;&gt;0,E71/B71,"")</f>
        <v>474.31658857142855</v>
      </c>
      <c r="E71" s="72">
        <v>3320.21612</v>
      </c>
    </row>
    <row r="72" spans="1:5" s="44" customFormat="1" ht="18" customHeight="1" collapsed="1" x14ac:dyDescent="0.25">
      <c r="A72" s="45" t="s">
        <v>117</v>
      </c>
      <c r="B72" s="52">
        <v>0</v>
      </c>
      <c r="C72" s="58"/>
      <c r="D72" s="63" t="str">
        <f>IF(AND(SUM(B72)&lt;&gt;0,TRIM(C72)&lt;&gt;""),E72/B72,"")</f>
        <v/>
      </c>
      <c r="E72" s="69">
        <f>SUM(E73,E101)</f>
        <v>149441.88297999999</v>
      </c>
    </row>
    <row r="73" spans="1:5" s="46" customFormat="1" ht="18" hidden="1" customHeight="1" outlineLevel="1" collapsed="1" x14ac:dyDescent="0.25">
      <c r="A73" s="47" t="s">
        <v>118</v>
      </c>
      <c r="B73" s="53">
        <v>0</v>
      </c>
      <c r="C73" s="59"/>
      <c r="D73" s="64" t="str">
        <f>IF(AND(SUM(B73)&lt;&gt;0,TRIM(C73)&lt;&gt;""),E73/B73,"")</f>
        <v/>
      </c>
      <c r="E73" s="70">
        <f>SUM(E74,E82,E90,E92,E95)</f>
        <v>104792.35037</v>
      </c>
    </row>
    <row r="74" spans="1:5" s="48" customFormat="1" ht="18" hidden="1" customHeight="1" outlineLevel="2" collapsed="1" x14ac:dyDescent="0.25">
      <c r="A74" s="49" t="s">
        <v>119</v>
      </c>
      <c r="B74" s="54">
        <v>4475</v>
      </c>
      <c r="C74" s="60" t="s">
        <v>48</v>
      </c>
      <c r="D74" s="65">
        <f>IF(AND(SUM(B74)&lt;&gt;0,TRIM(C74)&lt;&gt;""),E74/B74,"")</f>
        <v>10.624744462569833</v>
      </c>
      <c r="E74" s="71">
        <f>SUM(E75:E81)</f>
        <v>47545.731469999999</v>
      </c>
    </row>
    <row r="75" spans="1:5" s="15" customFormat="1" hidden="1" outlineLevel="3" x14ac:dyDescent="0.25">
      <c r="A75" s="50" t="s">
        <v>120</v>
      </c>
      <c r="B75" s="55">
        <v>72</v>
      </c>
      <c r="C75" s="61" t="s">
        <v>51</v>
      </c>
      <c r="D75" s="66">
        <f>IF(SUM(B75)&lt;&gt;0,E75/B75,"")</f>
        <v>10.237831250000001</v>
      </c>
      <c r="E75" s="72">
        <v>737.12385000000006</v>
      </c>
    </row>
    <row r="76" spans="1:5" s="15" customFormat="1" hidden="1" outlineLevel="3" x14ac:dyDescent="0.25">
      <c r="A76" s="50" t="s">
        <v>121</v>
      </c>
      <c r="B76" s="55">
        <v>4700</v>
      </c>
      <c r="C76" s="61" t="s">
        <v>48</v>
      </c>
      <c r="D76" s="66">
        <f>IF(SUM(B76)&lt;&gt;0,E76/B76,"")</f>
        <v>1.5874143468085107</v>
      </c>
      <c r="E76" s="72">
        <v>7460.8474299999998</v>
      </c>
    </row>
    <row r="77" spans="1:5" s="15" customFormat="1" hidden="1" outlineLevel="3" x14ac:dyDescent="0.25">
      <c r="A77" s="50" t="s">
        <v>122</v>
      </c>
      <c r="B77" s="55">
        <v>4700</v>
      </c>
      <c r="C77" s="61" t="s">
        <v>48</v>
      </c>
      <c r="D77" s="66">
        <f>IF(SUM(B77)&lt;&gt;0,E77/B77,"")</f>
        <v>3.1536302659574464</v>
      </c>
      <c r="E77" s="72">
        <v>14822.062249999999</v>
      </c>
    </row>
    <row r="78" spans="1:5" s="15" customFormat="1" hidden="1" outlineLevel="3" x14ac:dyDescent="0.25">
      <c r="A78" s="50" t="s">
        <v>102</v>
      </c>
      <c r="B78" s="55">
        <v>8950</v>
      </c>
      <c r="C78" s="61" t="s">
        <v>48</v>
      </c>
      <c r="D78" s="66">
        <f>IF(SUM(B78)&lt;&gt;0,E78/B78,"")</f>
        <v>1.7737386715083798</v>
      </c>
      <c r="E78" s="72">
        <v>15874.96111</v>
      </c>
    </row>
    <row r="79" spans="1:5" s="15" customFormat="1" hidden="1" outlineLevel="3" x14ac:dyDescent="0.25">
      <c r="A79" s="50" t="s">
        <v>103</v>
      </c>
      <c r="B79" s="55">
        <v>8500</v>
      </c>
      <c r="C79" s="61" t="s">
        <v>48</v>
      </c>
      <c r="D79" s="66">
        <f>IF(SUM(B79)&lt;&gt;0,E79/B79,"")</f>
        <v>0.13684229882352941</v>
      </c>
      <c r="E79" s="72">
        <v>1163.1595400000001</v>
      </c>
    </row>
    <row r="80" spans="1:5" s="15" customFormat="1" hidden="1" outlineLevel="3" x14ac:dyDescent="0.25">
      <c r="A80" s="50" t="s">
        <v>123</v>
      </c>
      <c r="B80" s="55">
        <v>450</v>
      </c>
      <c r="C80" s="61" t="s">
        <v>48</v>
      </c>
      <c r="D80" s="66">
        <f>IF(SUM(B80)&lt;&gt;0,E80/B80,"")</f>
        <v>0.21666697777777777</v>
      </c>
      <c r="E80" s="72">
        <v>97.500140000000002</v>
      </c>
    </row>
    <row r="81" spans="1:5" s="15" customFormat="1" hidden="1" outlineLevel="3" x14ac:dyDescent="0.25">
      <c r="A81" s="50" t="s">
        <v>104</v>
      </c>
      <c r="B81" s="55">
        <v>8950</v>
      </c>
      <c r="C81" s="61" t="s">
        <v>48</v>
      </c>
      <c r="D81" s="66">
        <f>IF(SUM(B81)&lt;&gt;0,E81/B81,"")</f>
        <v>0.82570694413407819</v>
      </c>
      <c r="E81" s="72">
        <v>7390.0771500000001</v>
      </c>
    </row>
    <row r="82" spans="1:5" s="48" customFormat="1" ht="18" hidden="1" customHeight="1" outlineLevel="2" collapsed="1" x14ac:dyDescent="0.25">
      <c r="A82" s="49" t="s">
        <v>124</v>
      </c>
      <c r="B82" s="54">
        <v>14</v>
      </c>
      <c r="C82" s="60" t="s">
        <v>125</v>
      </c>
      <c r="D82" s="65">
        <f>IF(AND(SUM(B82)&lt;&gt;0,TRIM(C82)&lt;&gt;""),E82/B82,"")</f>
        <v>1679.1030700000003</v>
      </c>
      <c r="E82" s="71">
        <f>SUM(E83:E89)</f>
        <v>23507.442980000003</v>
      </c>
    </row>
    <row r="83" spans="1:5" s="15" customFormat="1" ht="30" hidden="1" outlineLevel="3" x14ac:dyDescent="0.25">
      <c r="A83" s="50" t="s">
        <v>126</v>
      </c>
      <c r="B83" s="55">
        <v>7</v>
      </c>
      <c r="C83" s="61" t="s">
        <v>95</v>
      </c>
      <c r="D83" s="66">
        <f>IF(SUM(B83)&lt;&gt;0,E83/B83,"")</f>
        <v>641.74639857142859</v>
      </c>
      <c r="E83" s="72">
        <v>4492.2247900000002</v>
      </c>
    </row>
    <row r="84" spans="1:5" s="15" customFormat="1" hidden="1" outlineLevel="3" x14ac:dyDescent="0.25">
      <c r="A84" s="50" t="s">
        <v>127</v>
      </c>
      <c r="B84" s="55">
        <v>13</v>
      </c>
      <c r="C84" s="61" t="s">
        <v>95</v>
      </c>
      <c r="D84" s="66">
        <f>IF(SUM(B84)&lt;&gt;0,E84/B84,"")</f>
        <v>362.36016307692313</v>
      </c>
      <c r="E84" s="72">
        <v>4710.6821200000004</v>
      </c>
    </row>
    <row r="85" spans="1:5" s="15" customFormat="1" hidden="1" outlineLevel="3" x14ac:dyDescent="0.25">
      <c r="A85" s="50" t="s">
        <v>128</v>
      </c>
      <c r="B85" s="55">
        <v>1</v>
      </c>
      <c r="C85" s="61" t="s">
        <v>95</v>
      </c>
      <c r="D85" s="66">
        <f>IF(SUM(B85)&lt;&gt;0,E85/B85,"")</f>
        <v>445.13660000000004</v>
      </c>
      <c r="E85" s="72">
        <v>445.13660000000004</v>
      </c>
    </row>
    <row r="86" spans="1:5" s="15" customFormat="1" hidden="1" outlineLevel="3" x14ac:dyDescent="0.25">
      <c r="A86" s="50" t="s">
        <v>129</v>
      </c>
      <c r="B86" s="55">
        <v>15</v>
      </c>
      <c r="C86" s="61" t="s">
        <v>95</v>
      </c>
      <c r="D86" s="66">
        <f>IF(SUM(B86)&lt;&gt;0,E86/B86,"")</f>
        <v>457.21140866666673</v>
      </c>
      <c r="E86" s="72">
        <v>6858.1711300000006</v>
      </c>
    </row>
    <row r="87" spans="1:5" s="15" customFormat="1" hidden="1" outlineLevel="3" x14ac:dyDescent="0.25">
      <c r="A87" s="50" t="s">
        <v>112</v>
      </c>
      <c r="B87" s="55">
        <v>22.5</v>
      </c>
      <c r="C87" s="61" t="s">
        <v>113</v>
      </c>
      <c r="D87" s="66">
        <f>IF(SUM(B87)&lt;&gt;0,E87/B87,"")</f>
        <v>35.350927111111112</v>
      </c>
      <c r="E87" s="72">
        <v>795.39585999999997</v>
      </c>
    </row>
    <row r="88" spans="1:5" s="15" customFormat="1" hidden="1" outlineLevel="3" x14ac:dyDescent="0.25">
      <c r="A88" s="50" t="s">
        <v>130</v>
      </c>
      <c r="B88" s="55">
        <v>1</v>
      </c>
      <c r="C88" s="61" t="s">
        <v>95</v>
      </c>
      <c r="D88" s="66">
        <f>IF(SUM(B88)&lt;&gt;0,E88/B88,"")</f>
        <v>291.32585</v>
      </c>
      <c r="E88" s="72">
        <v>291.32585</v>
      </c>
    </row>
    <row r="89" spans="1:5" s="15" customFormat="1" hidden="1" outlineLevel="3" x14ac:dyDescent="0.25">
      <c r="A89" s="50" t="s">
        <v>131</v>
      </c>
      <c r="B89" s="55">
        <v>14</v>
      </c>
      <c r="C89" s="61" t="s">
        <v>95</v>
      </c>
      <c r="D89" s="66">
        <f>IF(SUM(B89)&lt;&gt;0,E89/B89,"")</f>
        <v>422.46475928571425</v>
      </c>
      <c r="E89" s="72">
        <v>5914.5066299999999</v>
      </c>
    </row>
    <row r="90" spans="1:5" s="48" customFormat="1" ht="18" hidden="1" customHeight="1" outlineLevel="2" collapsed="1" x14ac:dyDescent="0.25">
      <c r="A90" s="49" t="s">
        <v>132</v>
      </c>
      <c r="B90" s="54">
        <v>96</v>
      </c>
      <c r="C90" s="60" t="s">
        <v>48</v>
      </c>
      <c r="D90" s="65">
        <f>IF(AND(SUM(B90)&lt;&gt;0,TRIM(C90)&lt;&gt;""),E90/B90,"")</f>
        <v>58.163085000000002</v>
      </c>
      <c r="E90" s="71">
        <f>SUM(E91:E91)</f>
        <v>5583.6561600000005</v>
      </c>
    </row>
    <row r="91" spans="1:5" s="15" customFormat="1" ht="30" hidden="1" outlineLevel="3" x14ac:dyDescent="0.25">
      <c r="A91" s="50" t="s">
        <v>133</v>
      </c>
      <c r="B91" s="55">
        <v>1</v>
      </c>
      <c r="C91" s="61" t="s">
        <v>95</v>
      </c>
      <c r="D91" s="66">
        <f>IF(SUM(B91)&lt;&gt;0,E91/B91,"")</f>
        <v>5583.6561600000005</v>
      </c>
      <c r="E91" s="72">
        <v>5583.6561600000005</v>
      </c>
    </row>
    <row r="92" spans="1:5" s="48" customFormat="1" ht="18" hidden="1" customHeight="1" outlineLevel="2" collapsed="1" x14ac:dyDescent="0.25">
      <c r="A92" s="49" t="s">
        <v>134</v>
      </c>
      <c r="B92" s="54">
        <v>2920</v>
      </c>
      <c r="C92" s="60" t="s">
        <v>48</v>
      </c>
      <c r="D92" s="65">
        <f>IF(AND(SUM(B92)&lt;&gt;0,TRIM(C92)&lt;&gt;""),E92/B92,"")</f>
        <v>7.0819639006849311</v>
      </c>
      <c r="E92" s="71">
        <f>SUM(E93:E94)</f>
        <v>20679.334589999999</v>
      </c>
    </row>
    <row r="93" spans="1:5" s="15" customFormat="1" hidden="1" outlineLevel="3" x14ac:dyDescent="0.25">
      <c r="A93" s="50" t="s">
        <v>135</v>
      </c>
      <c r="B93" s="55">
        <v>2920</v>
      </c>
      <c r="C93" s="61" t="s">
        <v>48</v>
      </c>
      <c r="D93" s="66">
        <f>IF(SUM(B93)&lt;&gt;0,E93/B93,"")</f>
        <v>4.158221167808219</v>
      </c>
      <c r="E93" s="72">
        <v>12142.005809999999</v>
      </c>
    </row>
    <row r="94" spans="1:5" s="15" customFormat="1" hidden="1" outlineLevel="3" x14ac:dyDescent="0.25">
      <c r="A94" s="50" t="s">
        <v>136</v>
      </c>
      <c r="B94" s="55">
        <v>2920</v>
      </c>
      <c r="C94" s="61" t="s">
        <v>48</v>
      </c>
      <c r="D94" s="66">
        <f>IF(SUM(B94)&lt;&gt;0,E94/B94,"")</f>
        <v>2.923742732876712</v>
      </c>
      <c r="E94" s="72">
        <v>8537.3287799999998</v>
      </c>
    </row>
    <row r="95" spans="1:5" s="48" customFormat="1" ht="18" hidden="1" customHeight="1" outlineLevel="2" collapsed="1" x14ac:dyDescent="0.25">
      <c r="A95" s="49" t="s">
        <v>137</v>
      </c>
      <c r="B95" s="54">
        <v>10</v>
      </c>
      <c r="C95" s="60" t="s">
        <v>95</v>
      </c>
      <c r="D95" s="65">
        <f>IF(AND(SUM(B95)&lt;&gt;0,TRIM(C95)&lt;&gt;""),E95/B95,"")</f>
        <v>747.618517</v>
      </c>
      <c r="E95" s="71">
        <f>SUM(E96:E100)</f>
        <v>7476.1851699999997</v>
      </c>
    </row>
    <row r="96" spans="1:5" s="15" customFormat="1" hidden="1" outlineLevel="3" x14ac:dyDescent="0.25">
      <c r="A96" s="50" t="s">
        <v>138</v>
      </c>
      <c r="B96" s="55">
        <v>2</v>
      </c>
      <c r="C96" s="61" t="s">
        <v>95</v>
      </c>
      <c r="D96" s="66">
        <f>IF(SUM(B96)&lt;&gt;0,E96/B96,"")</f>
        <v>1182.4029949999999</v>
      </c>
      <c r="E96" s="72">
        <v>2364.8059899999998</v>
      </c>
    </row>
    <row r="97" spans="1:5" s="15" customFormat="1" hidden="1" outlineLevel="3" x14ac:dyDescent="0.25">
      <c r="A97" s="50" t="s">
        <v>139</v>
      </c>
      <c r="B97" s="55">
        <v>2</v>
      </c>
      <c r="C97" s="61" t="s">
        <v>95</v>
      </c>
      <c r="D97" s="66">
        <f>IF(SUM(B97)&lt;&gt;0,E97/B97,"")</f>
        <v>1638.5439900000001</v>
      </c>
      <c r="E97" s="72">
        <v>3277.0879800000002</v>
      </c>
    </row>
    <row r="98" spans="1:5" s="15" customFormat="1" hidden="1" outlineLevel="3" x14ac:dyDescent="0.25">
      <c r="A98" s="50" t="s">
        <v>140</v>
      </c>
      <c r="B98" s="55">
        <v>2</v>
      </c>
      <c r="C98" s="61" t="s">
        <v>95</v>
      </c>
      <c r="D98" s="66">
        <f>IF(SUM(B98)&lt;&gt;0,E98/B98,"")</f>
        <v>633.96756500000004</v>
      </c>
      <c r="E98" s="72">
        <v>1267.9351300000001</v>
      </c>
    </row>
    <row r="99" spans="1:5" s="15" customFormat="1" hidden="1" outlineLevel="3" x14ac:dyDescent="0.25">
      <c r="A99" s="50" t="s">
        <v>141</v>
      </c>
      <c r="B99" s="55">
        <v>2</v>
      </c>
      <c r="C99" s="61" t="s">
        <v>95</v>
      </c>
      <c r="D99" s="66">
        <f>IF(SUM(B99)&lt;&gt;0,E99/B99,"")</f>
        <v>135.85019500000001</v>
      </c>
      <c r="E99" s="72">
        <v>271.70039000000003</v>
      </c>
    </row>
    <row r="100" spans="1:5" s="15" customFormat="1" hidden="1" outlineLevel="3" x14ac:dyDescent="0.25">
      <c r="A100" s="50" t="s">
        <v>142</v>
      </c>
      <c r="B100" s="55">
        <v>2</v>
      </c>
      <c r="C100" s="61" t="s">
        <v>95</v>
      </c>
      <c r="D100" s="66">
        <f>IF(SUM(B100)&lt;&gt;0,E100/B100,"")</f>
        <v>147.32783999999998</v>
      </c>
      <c r="E100" s="72">
        <v>294.65567999999996</v>
      </c>
    </row>
    <row r="101" spans="1:5" s="46" customFormat="1" ht="18" hidden="1" customHeight="1" outlineLevel="1" collapsed="1" x14ac:dyDescent="0.25">
      <c r="A101" s="47" t="s">
        <v>143</v>
      </c>
      <c r="B101" s="53">
        <v>0</v>
      </c>
      <c r="C101" s="59"/>
      <c r="D101" s="64" t="str">
        <f>IF(AND(SUM(B101)&lt;&gt;0,TRIM(C101)&lt;&gt;""),E101/B101,"")</f>
        <v/>
      </c>
      <c r="E101" s="70">
        <f>SUM(E102,E108,E113)</f>
        <v>44649.532610000002</v>
      </c>
    </row>
    <row r="102" spans="1:5" s="48" customFormat="1" ht="18" hidden="1" customHeight="1" outlineLevel="2" collapsed="1" x14ac:dyDescent="0.25">
      <c r="A102" s="49" t="s">
        <v>144</v>
      </c>
      <c r="B102" s="54">
        <v>7155</v>
      </c>
      <c r="C102" s="60" t="s">
        <v>48</v>
      </c>
      <c r="D102" s="65">
        <f>IF(AND(SUM(B102)&lt;&gt;0,TRIM(C102)&lt;&gt;""),E102/B102,"")</f>
        <v>1.8413672564640109</v>
      </c>
      <c r="E102" s="71">
        <f>SUM(E103:E107)</f>
        <v>13174.982719999998</v>
      </c>
    </row>
    <row r="103" spans="1:5" s="15" customFormat="1" hidden="1" outlineLevel="3" x14ac:dyDescent="0.25">
      <c r="A103" s="50" t="s">
        <v>145</v>
      </c>
      <c r="B103" s="55">
        <v>46.667000000000002</v>
      </c>
      <c r="C103" s="61" t="s">
        <v>146</v>
      </c>
      <c r="D103" s="66">
        <f>IF(SUM(B103)&lt;&gt;0,E103/B103,"")</f>
        <v>14.903730473353761</v>
      </c>
      <c r="E103" s="72">
        <v>695.51238999999998</v>
      </c>
    </row>
    <row r="104" spans="1:5" s="15" customFormat="1" hidden="1" outlineLevel="3" x14ac:dyDescent="0.25">
      <c r="A104" s="50" t="s">
        <v>147</v>
      </c>
      <c r="B104" s="55">
        <v>420</v>
      </c>
      <c r="C104" s="61" t="s">
        <v>48</v>
      </c>
      <c r="D104" s="66">
        <f>IF(SUM(B104)&lt;&gt;0,E104/B104,"")</f>
        <v>13.740867452380952</v>
      </c>
      <c r="E104" s="72">
        <v>5771.1643299999996</v>
      </c>
    </row>
    <row r="105" spans="1:5" s="15" customFormat="1" hidden="1" outlineLevel="3" x14ac:dyDescent="0.25">
      <c r="A105" s="50" t="s">
        <v>148</v>
      </c>
      <c r="B105" s="55">
        <v>105</v>
      </c>
      <c r="C105" s="61" t="s">
        <v>51</v>
      </c>
      <c r="D105" s="66">
        <f>IF(SUM(B105)&lt;&gt;0,E105/B105,"")</f>
        <v>20.269168190476194</v>
      </c>
      <c r="E105" s="72">
        <v>2128.2626600000003</v>
      </c>
    </row>
    <row r="106" spans="1:5" s="15" customFormat="1" hidden="1" outlineLevel="3" x14ac:dyDescent="0.25">
      <c r="A106" s="50" t="s">
        <v>149</v>
      </c>
      <c r="B106" s="55">
        <v>6735</v>
      </c>
      <c r="C106" s="61" t="s">
        <v>48</v>
      </c>
      <c r="D106" s="66">
        <f>IF(SUM(B106)&lt;&gt;0,E106/B106,"")</f>
        <v>0.34923401039346691</v>
      </c>
      <c r="E106" s="72">
        <v>2352.0910599999997</v>
      </c>
    </row>
    <row r="107" spans="1:5" s="15" customFormat="1" hidden="1" outlineLevel="3" x14ac:dyDescent="0.25">
      <c r="A107" s="50" t="s">
        <v>150</v>
      </c>
      <c r="B107" s="55">
        <v>6735</v>
      </c>
      <c r="C107" s="61" t="s">
        <v>48</v>
      </c>
      <c r="D107" s="66">
        <f>IF(SUM(B107)&lt;&gt;0,E107/B107,"")</f>
        <v>0.33080212026726058</v>
      </c>
      <c r="E107" s="72">
        <v>2227.95228</v>
      </c>
    </row>
    <row r="108" spans="1:5" s="48" customFormat="1" ht="18" hidden="1" customHeight="1" outlineLevel="2" collapsed="1" x14ac:dyDescent="0.25">
      <c r="A108" s="49" t="s">
        <v>151</v>
      </c>
      <c r="B108" s="54">
        <v>2975</v>
      </c>
      <c r="C108" s="60" t="s">
        <v>48</v>
      </c>
      <c r="D108" s="65">
        <f>IF(AND(SUM(B108)&lt;&gt;0,TRIM(C108)&lt;&gt;""),E108/B108,"")</f>
        <v>10.574298937815128</v>
      </c>
      <c r="E108" s="71">
        <f>SUM(E109:E112)</f>
        <v>31458.539340000003</v>
      </c>
    </row>
    <row r="109" spans="1:5" s="15" customFormat="1" ht="30" hidden="1" outlineLevel="3" x14ac:dyDescent="0.25">
      <c r="A109" s="50" t="s">
        <v>152</v>
      </c>
      <c r="B109" s="55">
        <v>275</v>
      </c>
      <c r="C109" s="61" t="s">
        <v>48</v>
      </c>
      <c r="D109" s="66">
        <f>IF(SUM(B109)&lt;&gt;0,E109/B109,"")</f>
        <v>20.3549188</v>
      </c>
      <c r="E109" s="72">
        <v>5597.6026700000002</v>
      </c>
    </row>
    <row r="110" spans="1:5" s="15" customFormat="1" hidden="1" outlineLevel="3" x14ac:dyDescent="0.25">
      <c r="A110" s="50" t="s">
        <v>153</v>
      </c>
      <c r="B110" s="55">
        <v>690</v>
      </c>
      <c r="C110" s="61" t="s">
        <v>51</v>
      </c>
      <c r="D110" s="66">
        <f>IF(SUM(B110)&lt;&gt;0,E110/B110,"")</f>
        <v>5.5782408115942035</v>
      </c>
      <c r="E110" s="72">
        <v>3848.9861600000004</v>
      </c>
    </row>
    <row r="111" spans="1:5" s="15" customFormat="1" hidden="1" outlineLevel="3" x14ac:dyDescent="0.25">
      <c r="A111" s="50" t="s">
        <v>154</v>
      </c>
      <c r="B111" s="55">
        <v>140</v>
      </c>
      <c r="C111" s="61" t="s">
        <v>48</v>
      </c>
      <c r="D111" s="66">
        <f>IF(SUM(B111)&lt;&gt;0,E111/B111,"")</f>
        <v>10.683718142857144</v>
      </c>
      <c r="E111" s="72">
        <v>1495.72054</v>
      </c>
    </row>
    <row r="112" spans="1:5" s="15" customFormat="1" hidden="1" outlineLevel="3" x14ac:dyDescent="0.25">
      <c r="A112" s="50" t="s">
        <v>155</v>
      </c>
      <c r="B112" s="55">
        <v>2560</v>
      </c>
      <c r="C112" s="61" t="s">
        <v>48</v>
      </c>
      <c r="D112" s="66">
        <f>IF(SUM(B112)&lt;&gt;0,E112/B112,"")</f>
        <v>8.0141523320312498</v>
      </c>
      <c r="E112" s="72">
        <v>20516.22997</v>
      </c>
    </row>
    <row r="113" spans="1:5" s="48" customFormat="1" ht="18" hidden="1" customHeight="1" outlineLevel="2" collapsed="1" x14ac:dyDescent="0.25">
      <c r="A113" s="49" t="s">
        <v>156</v>
      </c>
      <c r="B113" s="54">
        <v>20</v>
      </c>
      <c r="C113" s="60" t="s">
        <v>48</v>
      </c>
      <c r="D113" s="65">
        <f>IF(AND(SUM(B113)&lt;&gt;0,TRIM(C113)&lt;&gt;""),E113/B113,"")</f>
        <v>0.80052749999999995</v>
      </c>
      <c r="E113" s="71">
        <f>SUM(E114:E115)</f>
        <v>16.010549999999999</v>
      </c>
    </row>
    <row r="114" spans="1:5" s="15" customFormat="1" hidden="1" outlineLevel="3" x14ac:dyDescent="0.25">
      <c r="A114" s="50" t="s">
        <v>157</v>
      </c>
      <c r="B114" s="55">
        <v>20</v>
      </c>
      <c r="C114" s="61" t="s">
        <v>48</v>
      </c>
      <c r="D114" s="66">
        <f>IF(SUM(B114)&lt;&gt;0,E114/B114,"")</f>
        <v>0.42820249999999999</v>
      </c>
      <c r="E114" s="72">
        <v>8.5640499999999999</v>
      </c>
    </row>
    <row r="115" spans="1:5" s="15" customFormat="1" hidden="1" outlineLevel="3" x14ac:dyDescent="0.25">
      <c r="A115" s="50" t="s">
        <v>158</v>
      </c>
      <c r="B115" s="55">
        <v>20</v>
      </c>
      <c r="C115" s="61" t="s">
        <v>48</v>
      </c>
      <c r="D115" s="66">
        <f>IF(SUM(B115)&lt;&gt;0,E115/B115,"")</f>
        <v>0.37232499999999996</v>
      </c>
      <c r="E115" s="72">
        <v>7.4464999999999995</v>
      </c>
    </row>
    <row r="116" spans="1:5" s="44" customFormat="1" ht="18" customHeight="1" collapsed="1" x14ac:dyDescent="0.25">
      <c r="A116" s="45" t="s">
        <v>159</v>
      </c>
      <c r="B116" s="52">
        <v>0</v>
      </c>
      <c r="C116" s="58"/>
      <c r="D116" s="63" t="str">
        <f>IF(AND(SUM(B116)&lt;&gt;0,TRIM(C116)&lt;&gt;""),E116/B116,"")</f>
        <v/>
      </c>
      <c r="E116" s="69">
        <f>SUM(E117,E120,E123,E126)</f>
        <v>678509.73401999997</v>
      </c>
    </row>
    <row r="117" spans="1:5" s="46" customFormat="1" ht="18" hidden="1" customHeight="1" outlineLevel="1" collapsed="1" x14ac:dyDescent="0.25">
      <c r="A117" s="47" t="s">
        <v>160</v>
      </c>
      <c r="B117" s="53">
        <v>0</v>
      </c>
      <c r="C117" s="59"/>
      <c r="D117" s="64" t="str">
        <f>IF(AND(SUM(B117)&lt;&gt;0,TRIM(C117)&lt;&gt;""),E117/B117,"")</f>
        <v/>
      </c>
      <c r="E117" s="70">
        <f>SUM(E118)</f>
        <v>149671.26486</v>
      </c>
    </row>
    <row r="118" spans="1:5" s="48" customFormat="1" ht="18" hidden="1" customHeight="1" outlineLevel="2" collapsed="1" x14ac:dyDescent="0.25">
      <c r="A118" s="49" t="s">
        <v>161</v>
      </c>
      <c r="B118" s="54">
        <v>17500</v>
      </c>
      <c r="C118" s="60" t="s">
        <v>162</v>
      </c>
      <c r="D118" s="65">
        <f>IF(AND(SUM(B118)&lt;&gt;0,TRIM(C118)&lt;&gt;""),E118/B118,"")</f>
        <v>8.5526437062857141</v>
      </c>
      <c r="E118" s="71">
        <f>SUM(E119:E119)</f>
        <v>149671.26486</v>
      </c>
    </row>
    <row r="119" spans="1:5" s="15" customFormat="1" hidden="1" outlineLevel="3" x14ac:dyDescent="0.25">
      <c r="A119" s="50" t="s">
        <v>163</v>
      </c>
      <c r="B119" s="55">
        <v>17500</v>
      </c>
      <c r="C119" s="61" t="s">
        <v>162</v>
      </c>
      <c r="D119" s="66">
        <f>IF(SUM(B119)&lt;&gt;0,E119/B119,"")</f>
        <v>8.5526437062857141</v>
      </c>
      <c r="E119" s="72">
        <v>149671.26486</v>
      </c>
    </row>
    <row r="120" spans="1:5" s="46" customFormat="1" ht="18" hidden="1" customHeight="1" outlineLevel="1" collapsed="1" x14ac:dyDescent="0.25">
      <c r="A120" s="47" t="s">
        <v>164</v>
      </c>
      <c r="B120" s="53">
        <v>0</v>
      </c>
      <c r="C120" s="59"/>
      <c r="D120" s="64" t="str">
        <f>IF(AND(SUM(B120)&lt;&gt;0,TRIM(C120)&lt;&gt;""),E120/B120,"")</f>
        <v/>
      </c>
      <c r="E120" s="70">
        <f>SUM(E121)</f>
        <v>209539.7708</v>
      </c>
    </row>
    <row r="121" spans="1:5" s="48" customFormat="1" ht="18" hidden="1" customHeight="1" outlineLevel="2" collapsed="1" x14ac:dyDescent="0.25">
      <c r="A121" s="49" t="s">
        <v>165</v>
      </c>
      <c r="B121" s="54">
        <v>17500</v>
      </c>
      <c r="C121" s="60" t="s">
        <v>162</v>
      </c>
      <c r="D121" s="65">
        <f>IF(AND(SUM(B121)&lt;&gt;0,TRIM(C121)&lt;&gt;""),E121/B121,"")</f>
        <v>11.973701188571429</v>
      </c>
      <c r="E121" s="71">
        <f>SUM(E122:E122)</f>
        <v>209539.7708</v>
      </c>
    </row>
    <row r="122" spans="1:5" s="15" customFormat="1" hidden="1" outlineLevel="3" x14ac:dyDescent="0.25">
      <c r="A122" s="50" t="s">
        <v>166</v>
      </c>
      <c r="B122" s="55">
        <v>17500</v>
      </c>
      <c r="C122" s="61" t="s">
        <v>162</v>
      </c>
      <c r="D122" s="66">
        <f>IF(SUM(B122)&lt;&gt;0,E122/B122,"")</f>
        <v>11.973701188571429</v>
      </c>
      <c r="E122" s="72">
        <v>209539.7708</v>
      </c>
    </row>
    <row r="123" spans="1:5" s="46" customFormat="1" ht="18" hidden="1" customHeight="1" outlineLevel="1" collapsed="1" x14ac:dyDescent="0.25">
      <c r="A123" s="47" t="s">
        <v>167</v>
      </c>
      <c r="B123" s="53">
        <v>0</v>
      </c>
      <c r="C123" s="59"/>
      <c r="D123" s="64" t="str">
        <f>IF(AND(SUM(B123)&lt;&gt;0,TRIM(C123)&lt;&gt;""),E123/B123,"")</f>
        <v/>
      </c>
      <c r="E123" s="70">
        <f>SUM(E124)</f>
        <v>79824.674589999995</v>
      </c>
    </row>
    <row r="124" spans="1:5" s="48" customFormat="1" ht="18" hidden="1" customHeight="1" outlineLevel="2" collapsed="1" x14ac:dyDescent="0.25">
      <c r="A124" s="49" t="s">
        <v>168</v>
      </c>
      <c r="B124" s="54">
        <v>17500</v>
      </c>
      <c r="C124" s="60" t="s">
        <v>162</v>
      </c>
      <c r="D124" s="65">
        <f>IF(AND(SUM(B124)&lt;&gt;0,TRIM(C124)&lt;&gt;""),E124/B124,"")</f>
        <v>4.5614099765714284</v>
      </c>
      <c r="E124" s="71">
        <f>SUM(E125:E125)</f>
        <v>79824.674589999995</v>
      </c>
    </row>
    <row r="125" spans="1:5" s="15" customFormat="1" hidden="1" outlineLevel="3" x14ac:dyDescent="0.25">
      <c r="A125" s="50" t="s">
        <v>169</v>
      </c>
      <c r="B125" s="55">
        <v>17500</v>
      </c>
      <c r="C125" s="61" t="s">
        <v>162</v>
      </c>
      <c r="D125" s="66">
        <f>IF(SUM(B125)&lt;&gt;0,E125/B125,"")</f>
        <v>4.5614099765714284</v>
      </c>
      <c r="E125" s="72">
        <v>79824.674589999995</v>
      </c>
    </row>
    <row r="126" spans="1:5" s="46" customFormat="1" ht="18" hidden="1" customHeight="1" outlineLevel="1" collapsed="1" x14ac:dyDescent="0.25">
      <c r="A126" s="47" t="s">
        <v>170</v>
      </c>
      <c r="B126" s="53">
        <v>0</v>
      </c>
      <c r="C126" s="59"/>
      <c r="D126" s="64" t="str">
        <f>IF(AND(SUM(B126)&lt;&gt;0,TRIM(C126)&lt;&gt;""),E126/B126,"")</f>
        <v/>
      </c>
      <c r="E126" s="70">
        <f>SUM(E127)</f>
        <v>239474.02377</v>
      </c>
    </row>
    <row r="127" spans="1:5" s="48" customFormat="1" ht="18" hidden="1" customHeight="1" outlineLevel="2" collapsed="1" x14ac:dyDescent="0.25">
      <c r="A127" s="49" t="s">
        <v>171</v>
      </c>
      <c r="B127" s="54">
        <v>17500</v>
      </c>
      <c r="C127" s="60" t="s">
        <v>162</v>
      </c>
      <c r="D127" s="65">
        <f>IF(AND(SUM(B127)&lt;&gt;0,TRIM(C127)&lt;&gt;""),E127/B127,"")</f>
        <v>13.684229929714286</v>
      </c>
      <c r="E127" s="71">
        <f>SUM(E128:E128)</f>
        <v>239474.02377</v>
      </c>
    </row>
    <row r="128" spans="1:5" s="15" customFormat="1" hidden="1" outlineLevel="3" x14ac:dyDescent="0.25">
      <c r="A128" s="50" t="s">
        <v>172</v>
      </c>
      <c r="B128" s="55">
        <v>17500</v>
      </c>
      <c r="C128" s="61" t="s">
        <v>162</v>
      </c>
      <c r="D128" s="66">
        <f>IF(SUM(B128)&lt;&gt;0,E128/B128,"")</f>
        <v>13.684229929714286</v>
      </c>
      <c r="E128" s="72">
        <v>239474.02377</v>
      </c>
    </row>
    <row r="129" spans="1:5" s="44" customFormat="1" ht="18" customHeight="1" collapsed="1" x14ac:dyDescent="0.25">
      <c r="A129" s="45" t="s">
        <v>173</v>
      </c>
      <c r="B129" s="52">
        <v>0</v>
      </c>
      <c r="C129" s="58"/>
      <c r="D129" s="63" t="str">
        <f>IF(AND(SUM(B129)&lt;&gt;0,TRIM(C129)&lt;&gt;""),E129/B129,"")</f>
        <v/>
      </c>
      <c r="E129" s="69">
        <f>SUM(E130)</f>
        <v>401952.25678000005</v>
      </c>
    </row>
    <row r="130" spans="1:5" s="46" customFormat="1" ht="18" hidden="1" customHeight="1" outlineLevel="1" collapsed="1" x14ac:dyDescent="0.25">
      <c r="A130" s="47" t="s">
        <v>174</v>
      </c>
      <c r="B130" s="53">
        <v>0</v>
      </c>
      <c r="C130" s="59"/>
      <c r="D130" s="64" t="str">
        <f>IF(AND(SUM(B130)&lt;&gt;0,TRIM(C130)&lt;&gt;""),E130/B130,"")</f>
        <v/>
      </c>
      <c r="E130" s="70">
        <f>SUM(E131)</f>
        <v>401952.25678000005</v>
      </c>
    </row>
    <row r="131" spans="1:5" s="48" customFormat="1" ht="18" hidden="1" customHeight="1" outlineLevel="2" collapsed="1" x14ac:dyDescent="0.25">
      <c r="A131" s="49" t="s">
        <v>175</v>
      </c>
      <c r="B131" s="54">
        <v>14060</v>
      </c>
      <c r="C131" s="60" t="s">
        <v>48</v>
      </c>
      <c r="D131" s="65">
        <f>IF(AND(SUM(B131)&lt;&gt;0,TRIM(C131)&lt;&gt;""),E131/B131,"")</f>
        <v>28.588353967283076</v>
      </c>
      <c r="E131" s="71">
        <f>SUM(E132:E132)</f>
        <v>401952.25678000005</v>
      </c>
    </row>
    <row r="132" spans="1:5" s="15" customFormat="1" hidden="1" outlineLevel="3" x14ac:dyDescent="0.25">
      <c r="A132" s="50" t="s">
        <v>176</v>
      </c>
      <c r="B132" s="55">
        <v>14060</v>
      </c>
      <c r="C132" s="61" t="s">
        <v>48</v>
      </c>
      <c r="D132" s="66">
        <f>IF(SUM(B132)&lt;&gt;0,E132/B132,"")</f>
        <v>28.588353967283076</v>
      </c>
      <c r="E132" s="72">
        <v>401952.25678000005</v>
      </c>
    </row>
    <row r="133" spans="1:5" s="44" customFormat="1" ht="21" customHeight="1" x14ac:dyDescent="0.25">
      <c r="A133" s="51"/>
      <c r="B133" s="56"/>
      <c r="C133" s="62"/>
      <c r="D133" s="67"/>
      <c r="E133" s="73">
        <f>SUM(E$2,E$36,E$72,E$116,E$129)</f>
        <v>1720428.6999999997</v>
      </c>
    </row>
  </sheetData>
  <printOptions horizontalCentered="1"/>
  <pageMargins left="0.5" right="0.5" top="0.75" bottom="0.5" header="0.3" footer="0.3"/>
  <pageSetup scale="71" fitToHeight="0" orientation="portrait" horizontalDpi="0" verticalDpi="0" r:id="rId1"/>
  <headerFooter>
    <oddHeader>&amp;L&amp;B&amp;14&amp;A</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Connectivity Audit</vt:lpstr>
      <vt:lpstr>Estimate Validation</vt:lpstr>
      <vt:lpstr>Addon Exception Audit</vt:lpstr>
      <vt:lpstr>Addon Validation</vt:lpstr>
      <vt:lpstr>Estimate Detail</vt:lpstr>
      <vt:lpstr>CurrentEstimateBranch</vt:lpstr>
      <vt:lpstr>CurrentEstimateCatalogName</vt:lpstr>
      <vt:lpstr>CurrentEstimateId</vt:lpstr>
      <vt:lpstr>CurrentEstimateName</vt:lpstr>
      <vt:lpstr>CurrentEstimateUser</vt:lpstr>
      <vt:lpstr>CurrentSqlInstanceName</vt:lpstr>
      <vt:lpstr>'Addon Exception Audit'!Print_Area</vt:lpstr>
      <vt:lpstr>'Addon Validation'!Print_Area</vt:lpstr>
      <vt:lpstr>'Connectivity Audit'!Print_Area</vt:lpstr>
      <vt:lpstr>'Estimate Detail'!Print_Area</vt:lpstr>
      <vt:lpstr>'Addon Exception Audit'!Print_Titles</vt:lpstr>
      <vt:lpstr>'Addon Validation'!Print_Titles</vt:lpstr>
      <vt:lpstr>'Estimate Detail'!Print_Titles</vt:lpstr>
    </vt:vector>
  </TitlesOfParts>
  <Company>Nvisions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Multi-Level Item Detail</dc:title>
  <dc:subject>Export Template for Sage Estimating</dc:subject>
  <dc:creator>Joe Callahan</dc:creator>
  <cp:lastModifiedBy>Microsoft</cp:lastModifiedBy>
  <dcterms:created xsi:type="dcterms:W3CDTF">2021-05-07T13:41:33Z</dcterms:created>
  <dcterms:modified xsi:type="dcterms:W3CDTF">2021-07-05T15:59:04Z</dcterms:modified>
</cp:coreProperties>
</file>