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8_{C5E8DA03-CA18-4D47-A055-7B363F400CF3}" xr6:coauthVersionLast="47" xr6:coauthVersionMax="47" xr10:uidLastSave="{00000000-0000-0000-0000-000000000000}"/>
  <bookViews>
    <workbookView xWindow="-120" yWindow="-120" windowWidth="24240" windowHeight="13140" firstSheet="2" activeTab="2" xr2:uid="{1C84B4EF-9CAD-4DDB-B9A8-4BDBA993F31E}"/>
  </bookViews>
  <sheets>
    <sheet name="Connectivity Audit" sheetId="3" state="hidden" r:id="rId1"/>
    <sheet name="Estimate Validation" sheetId="7" state="hidden" r:id="rId2"/>
    <sheet name="Crosstab Summary" sheetId="4" r:id="rId3"/>
    <sheet name="Addon Exception Audit" sheetId="6" state="hidden" r:id="rId4"/>
    <sheet name="Addon Validation" sheetId="8" state="hidden" r:id="rId5"/>
    <sheet name="A" sheetId="9" r:id="rId6"/>
    <sheet name="B" sheetId="10" r:id="rId7"/>
    <sheet name="C" sheetId="11" r:id="rId8"/>
    <sheet name="D" sheetId="12" r:id="rId9"/>
    <sheet name="F" sheetId="13" r:id="rId10"/>
  </sheets>
  <definedNames>
    <definedName name="_xlnm._FilterDatabase" localSheetId="3" hidden="1">'Addon Exception Audit'!$A$2:$E$2</definedName>
    <definedName name="_xlnm._FilterDatabase" localSheetId="4"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Description" localSheetId="5">A!$A$1</definedName>
    <definedName name="Description" localSheetId="6">B!$A$1</definedName>
    <definedName name="Description" localSheetId="7">'C'!$A$1</definedName>
    <definedName name="Description" localSheetId="8">D!$A$1</definedName>
    <definedName name="Description" localSheetId="9">F!$A$1</definedName>
    <definedName name="JobSize">'Crosstab Summary'!$B$2</definedName>
    <definedName name="JobUnitName">'Crosstab Summary'!$C$2</definedName>
    <definedName name="_xlnm.Print_Area" localSheetId="5">A!$A:$E</definedName>
    <definedName name="_xlnm.Print_Area" localSheetId="3">'Addon Exception Audit'!$A:$E</definedName>
    <definedName name="_xlnm.Print_Area" localSheetId="4">'Addon Validation'!$A:$F</definedName>
    <definedName name="_xlnm.Print_Area" localSheetId="6">B!$A:$E</definedName>
    <definedName name="_xlnm.Print_Area" localSheetId="7">'C'!$A:$E</definedName>
    <definedName name="_xlnm.Print_Area" localSheetId="0">'Connectivity Audit'!$A:$D</definedName>
    <definedName name="_xlnm.Print_Area" localSheetId="2">'Crosstab Summary'!$A:$N</definedName>
    <definedName name="_xlnm.Print_Area" localSheetId="8">D!$A:$E</definedName>
    <definedName name="_xlnm.Print_Area" localSheetId="9">F!$A:$E</definedName>
    <definedName name="_xlnm.Print_Titles" localSheetId="5">A!$1:$3</definedName>
    <definedName name="_xlnm.Print_Titles" localSheetId="3">'Addon Exception Audit'!$1:$2</definedName>
    <definedName name="_xlnm.Print_Titles" localSheetId="4">'Addon Validation'!$1:$2</definedName>
    <definedName name="_xlnm.Print_Titles" localSheetId="6">B!$1:$3</definedName>
    <definedName name="_xlnm.Print_Titles" localSheetId="7">'C'!$1:$3</definedName>
    <definedName name="_xlnm.Print_Titles" localSheetId="2">'Crosstab Summary'!$1:$3</definedName>
    <definedName name="_xlnm.Print_Titles" localSheetId="8">D!$1:$3</definedName>
    <definedName name="_xlnm.Print_Titles" localSheetId="9">F!$1:$3</definedName>
    <definedName name="Quantity" localSheetId="5">A!$B$1</definedName>
    <definedName name="Quantity" localSheetId="6">B!$B$1</definedName>
    <definedName name="Quantity" localSheetId="7">'C'!$B$1</definedName>
    <definedName name="Quantity" localSheetId="8">D!$B$1</definedName>
    <definedName name="Quantity" localSheetId="9">F!$B$1</definedName>
    <definedName name="UnitName" localSheetId="5">A!$C$1</definedName>
    <definedName name="UnitName" localSheetId="6">B!$C$1</definedName>
    <definedName name="UnitName" localSheetId="7">'C'!$C$1</definedName>
    <definedName name="UnitName" localSheetId="8">D!$C$1</definedName>
    <definedName name="UnitName" localSheetId="9">F!$C$1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9" i="4" l="1"/>
  <c r="B38" i="4"/>
  <c r="B35" i="4"/>
  <c r="K32" i="4"/>
  <c r="B32" i="4" s="1"/>
  <c r="C32" i="4" s="1"/>
  <c r="K30" i="4"/>
  <c r="B30" i="4" s="1"/>
  <c r="C30" i="4" s="1"/>
  <c r="I27" i="4"/>
  <c r="B27" i="4" s="1"/>
  <c r="C27" i="4" s="1"/>
  <c r="I26" i="4"/>
  <c r="B26" i="4" s="1"/>
  <c r="C26" i="4" s="1"/>
  <c r="I23" i="4"/>
  <c r="B23" i="4" s="1"/>
  <c r="C23" i="4" s="1"/>
  <c r="I21" i="4"/>
  <c r="I17" i="4"/>
  <c r="G17" i="4"/>
  <c r="B17" i="4"/>
  <c r="C17" i="4" s="1"/>
  <c r="G14" i="4"/>
  <c r="B14" i="4" s="1"/>
  <c r="C14" i="4" s="1"/>
  <c r="L38" i="4"/>
  <c r="H38" i="4"/>
  <c r="C38" i="4"/>
  <c r="H31" i="4"/>
  <c r="L30" i="4"/>
  <c r="H30" i="4"/>
  <c r="H29" i="4"/>
  <c r="L28" i="4"/>
  <c r="H28" i="4"/>
  <c r="L27" i="4"/>
  <c r="H27" i="4"/>
  <c r="L26" i="4"/>
  <c r="H26" i="4"/>
  <c r="L25" i="4"/>
  <c r="H25" i="4"/>
  <c r="L24" i="4"/>
  <c r="H24" i="4"/>
  <c r="L23" i="4"/>
  <c r="H23" i="4"/>
  <c r="L22" i="4"/>
  <c r="H22" i="4"/>
  <c r="L21" i="4"/>
  <c r="L20" i="4"/>
  <c r="H20" i="4"/>
  <c r="L19" i="4"/>
  <c r="L18" i="4"/>
  <c r="L17" i="4"/>
  <c r="H17" i="4"/>
  <c r="L16" i="4"/>
  <c r="H16" i="4"/>
  <c r="L15" i="4"/>
  <c r="L14" i="4"/>
  <c r="H14" i="4"/>
  <c r="L13" i="4"/>
  <c r="H13" i="4"/>
  <c r="L12" i="4"/>
  <c r="H12" i="4"/>
  <c r="L11" i="4"/>
  <c r="H11" i="4"/>
  <c r="L10" i="4"/>
  <c r="L9" i="4"/>
  <c r="L8" i="4"/>
  <c r="L7" i="4"/>
  <c r="H7" i="4"/>
  <c r="L6" i="4"/>
  <c r="L5" i="4"/>
  <c r="L4" i="4"/>
  <c r="H4" i="4"/>
  <c r="L32" i="4"/>
  <c r="H32" i="4"/>
  <c r="N2" i="4"/>
  <c r="M2" i="4"/>
  <c r="N29" i="4" s="1"/>
  <c r="M1" i="4"/>
  <c r="L2" i="4"/>
  <c r="K2" i="4"/>
  <c r="K1" i="4"/>
  <c r="J2" i="4"/>
  <c r="I2" i="4"/>
  <c r="J38" i="4" s="1"/>
  <c r="I1" i="4"/>
  <c r="H2" i="4"/>
  <c r="G2" i="4"/>
  <c r="G1" i="4"/>
  <c r="F2" i="4"/>
  <c r="E2" i="4"/>
  <c r="F31" i="4" s="1"/>
  <c r="E1" i="4"/>
  <c r="L39" i="4"/>
  <c r="H39" i="4"/>
  <c r="L35" i="4"/>
  <c r="H35" i="4"/>
  <c r="E4" i="13"/>
  <c r="M28" i="4" s="1"/>
  <c r="D5" i="13"/>
  <c r="D4" i="13"/>
  <c r="E10" i="12"/>
  <c r="D11" i="12"/>
  <c r="D10" i="12"/>
  <c r="E8" i="12"/>
  <c r="K31" i="4" s="1"/>
  <c r="D9" i="12"/>
  <c r="D8" i="12"/>
  <c r="E6" i="12"/>
  <c r="D7" i="12"/>
  <c r="D6" i="12"/>
  <c r="E4" i="12"/>
  <c r="K29" i="4" s="1"/>
  <c r="D5" i="12"/>
  <c r="D4" i="12"/>
  <c r="E53" i="11"/>
  <c r="D55" i="11"/>
  <c r="D54" i="11"/>
  <c r="D53" i="11"/>
  <c r="E49" i="11"/>
  <c r="D52" i="11"/>
  <c r="D51" i="11"/>
  <c r="D50" i="11"/>
  <c r="D49" i="11"/>
  <c r="E44" i="11"/>
  <c r="I25" i="4" s="1"/>
  <c r="B25" i="4" s="1"/>
  <c r="C25" i="4" s="1"/>
  <c r="D48" i="11"/>
  <c r="D47" i="11"/>
  <c r="D46" i="11"/>
  <c r="D45" i="11"/>
  <c r="D44" i="11"/>
  <c r="E40" i="11"/>
  <c r="I24" i="4" s="1"/>
  <c r="B24" i="4" s="1"/>
  <c r="C24" i="4" s="1"/>
  <c r="D43" i="11"/>
  <c r="D42" i="11"/>
  <c r="D41" i="11"/>
  <c r="D40" i="11"/>
  <c r="E38" i="11"/>
  <c r="D39" i="11"/>
  <c r="D38" i="11"/>
  <c r="E34" i="11"/>
  <c r="I22" i="4" s="1"/>
  <c r="B22" i="4" s="1"/>
  <c r="C22" i="4" s="1"/>
  <c r="D37" i="11"/>
  <c r="D36" i="11"/>
  <c r="D35" i="11"/>
  <c r="D34" i="11"/>
  <c r="E28" i="11"/>
  <c r="D33" i="11"/>
  <c r="D32" i="11"/>
  <c r="D31" i="11"/>
  <c r="D30" i="11"/>
  <c r="D29" i="11"/>
  <c r="D28" i="11"/>
  <c r="E25" i="11"/>
  <c r="I20" i="4" s="1"/>
  <c r="B20" i="4" s="1"/>
  <c r="C20" i="4" s="1"/>
  <c r="D27" i="11"/>
  <c r="D26" i="11"/>
  <c r="D25" i="11"/>
  <c r="E21" i="11"/>
  <c r="I19" i="4" s="1"/>
  <c r="D24" i="11"/>
  <c r="D23" i="11"/>
  <c r="D22" i="11"/>
  <c r="D21" i="11"/>
  <c r="E19" i="11"/>
  <c r="D20" i="11"/>
  <c r="D19" i="11"/>
  <c r="E17" i="11"/>
  <c r="I16" i="4" s="1"/>
  <c r="B16" i="4" s="1"/>
  <c r="C16" i="4" s="1"/>
  <c r="D18" i="11"/>
  <c r="D17" i="11"/>
  <c r="E13" i="11"/>
  <c r="I15" i="4" s="1"/>
  <c r="D16" i="11"/>
  <c r="D15" i="11"/>
  <c r="D14" i="11"/>
  <c r="D13" i="11"/>
  <c r="E11" i="11"/>
  <c r="I13" i="4" s="1"/>
  <c r="D12" i="11"/>
  <c r="D11" i="11"/>
  <c r="E9" i="11"/>
  <c r="I12" i="4" s="1"/>
  <c r="B12" i="4" s="1"/>
  <c r="C12" i="4" s="1"/>
  <c r="D10" i="11"/>
  <c r="D9" i="11"/>
  <c r="E4" i="11"/>
  <c r="I11" i="4" s="1"/>
  <c r="D8" i="11"/>
  <c r="D7" i="11"/>
  <c r="D6" i="11"/>
  <c r="D5" i="11"/>
  <c r="D4" i="11"/>
  <c r="E34" i="10"/>
  <c r="G21" i="4" s="1"/>
  <c r="D38" i="10"/>
  <c r="D37" i="10"/>
  <c r="D36" i="10"/>
  <c r="D35" i="10"/>
  <c r="D34" i="10"/>
  <c r="E29" i="10"/>
  <c r="G19" i="4" s="1"/>
  <c r="D33" i="10"/>
  <c r="D32" i="10"/>
  <c r="D31" i="10"/>
  <c r="D30" i="10"/>
  <c r="D29" i="10"/>
  <c r="E27" i="10"/>
  <c r="G18" i="4" s="1"/>
  <c r="D28" i="10"/>
  <c r="D27" i="10"/>
  <c r="E25" i="10"/>
  <c r="D26" i="10"/>
  <c r="D25" i="10"/>
  <c r="E21" i="10"/>
  <c r="G15" i="4" s="1"/>
  <c r="D24" i="10"/>
  <c r="D23" i="10"/>
  <c r="D22" i="10"/>
  <c r="D21" i="10"/>
  <c r="E17" i="10"/>
  <c r="D20" i="10"/>
  <c r="D19" i="10"/>
  <c r="D18" i="10"/>
  <c r="D17" i="10"/>
  <c r="E15" i="10"/>
  <c r="G10" i="4" s="1"/>
  <c r="D16" i="10"/>
  <c r="D15" i="10"/>
  <c r="E13" i="10"/>
  <c r="G9" i="4" s="1"/>
  <c r="D14" i="10"/>
  <c r="D13" i="10"/>
  <c r="E10" i="10"/>
  <c r="G8" i="4" s="1"/>
  <c r="D12" i="10"/>
  <c r="D11" i="10"/>
  <c r="D10" i="10"/>
  <c r="E6" i="10"/>
  <c r="G6" i="4" s="1"/>
  <c r="H6" i="4" s="1"/>
  <c r="D9" i="10"/>
  <c r="D8" i="10"/>
  <c r="D7" i="10"/>
  <c r="D6" i="10"/>
  <c r="E4" i="10"/>
  <c r="G5" i="4" s="1"/>
  <c r="D5" i="10"/>
  <c r="D4" i="10"/>
  <c r="E34" i="9"/>
  <c r="E13" i="4" s="1"/>
  <c r="D35" i="9"/>
  <c r="D34" i="9"/>
  <c r="E32" i="9"/>
  <c r="E7" i="4" s="1"/>
  <c r="B7" i="4" s="1"/>
  <c r="C7" i="4" s="1"/>
  <c r="D33" i="9"/>
  <c r="D32" i="9"/>
  <c r="E23" i="9"/>
  <c r="E6" i="4" s="1"/>
  <c r="B6" i="4" s="1"/>
  <c r="C6" i="4" s="1"/>
  <c r="D31" i="9"/>
  <c r="D30" i="9"/>
  <c r="D29" i="9"/>
  <c r="D28" i="9"/>
  <c r="D27" i="9"/>
  <c r="D26" i="9"/>
  <c r="D25" i="9"/>
  <c r="D24" i="9"/>
  <c r="D23" i="9"/>
  <c r="E16" i="9"/>
  <c r="E5" i="4" s="1"/>
  <c r="D22" i="9"/>
  <c r="D21" i="9"/>
  <c r="D20" i="9"/>
  <c r="D19" i="9"/>
  <c r="D18" i="9"/>
  <c r="D17" i="9"/>
  <c r="D16" i="9"/>
  <c r="E4" i="9"/>
  <c r="E4" i="4" s="1"/>
  <c r="D15" i="9"/>
  <c r="D14" i="9"/>
  <c r="D13" i="9"/>
  <c r="D12" i="9"/>
  <c r="D11" i="9"/>
  <c r="D10" i="9"/>
  <c r="D9" i="9"/>
  <c r="D8" i="9"/>
  <c r="D7" i="9"/>
  <c r="D6" i="9"/>
  <c r="D5" i="9"/>
  <c r="D4" i="9"/>
  <c r="E12" i="8"/>
  <c r="F12" i="8" s="1"/>
  <c r="E11" i="8"/>
  <c r="F11" i="8" s="1"/>
  <c r="F10" i="8"/>
  <c r="F9" i="8"/>
  <c r="E9" i="8"/>
  <c r="F8" i="8"/>
  <c r="E7" i="8"/>
  <c r="F7" i="8" s="1"/>
  <c r="E6" i="8"/>
  <c r="F6" i="8" s="1"/>
  <c r="E5" i="8"/>
  <c r="F5" i="8" s="1"/>
  <c r="E4" i="8"/>
  <c r="F4" i="8" s="1"/>
  <c r="E3" i="8"/>
  <c r="F3" i="8" s="1"/>
  <c r="N39" i="4"/>
  <c r="C39" i="4"/>
  <c r="G33" i="4" l="1"/>
  <c r="H5" i="4"/>
  <c r="H8" i="4"/>
  <c r="B8" i="4"/>
  <c r="C8" i="4" s="1"/>
  <c r="K33" i="4"/>
  <c r="L29" i="4"/>
  <c r="B29" i="4"/>
  <c r="C29" i="4" s="1"/>
  <c r="I33" i="4"/>
  <c r="I36" i="4" s="1"/>
  <c r="I41" i="4" s="1"/>
  <c r="J41" i="4" s="1"/>
  <c r="B11" i="4"/>
  <c r="C11" i="4" s="1"/>
  <c r="B9" i="4"/>
  <c r="C9" i="4" s="1"/>
  <c r="H9" i="4"/>
  <c r="H15" i="4"/>
  <c r="B15" i="4"/>
  <c r="C15" i="4" s="1"/>
  <c r="E33" i="4"/>
  <c r="B4" i="4"/>
  <c r="C4" i="4" s="1"/>
  <c r="B13" i="4"/>
  <c r="C13" i="4" s="1"/>
  <c r="B28" i="4"/>
  <c r="C28" i="4" s="1"/>
  <c r="M33" i="4"/>
  <c r="M36" i="4" s="1"/>
  <c r="M41" i="4" s="1"/>
  <c r="H21" i="4"/>
  <c r="B21" i="4"/>
  <c r="C21" i="4" s="1"/>
  <c r="B5" i="4"/>
  <c r="C5" i="4" s="1"/>
  <c r="H19" i="4"/>
  <c r="B19" i="4"/>
  <c r="C19" i="4" s="1"/>
  <c r="H10" i="4"/>
  <c r="B10" i="4"/>
  <c r="C10" i="4" s="1"/>
  <c r="B18" i="4"/>
  <c r="C18" i="4" s="1"/>
  <c r="H18" i="4"/>
  <c r="B31" i="4"/>
  <c r="C31" i="4" s="1"/>
  <c r="L31" i="4"/>
  <c r="F35" i="4"/>
  <c r="F39" i="4"/>
  <c r="F32" i="4"/>
  <c r="N4" i="4"/>
  <c r="F6" i="4"/>
  <c r="J7" i="4"/>
  <c r="N8" i="4"/>
  <c r="F10" i="4"/>
  <c r="J11" i="4"/>
  <c r="N12" i="4"/>
  <c r="F14" i="4"/>
  <c r="J15" i="4"/>
  <c r="N16" i="4"/>
  <c r="F18" i="4"/>
  <c r="J19" i="4"/>
  <c r="N20" i="4"/>
  <c r="F22" i="4"/>
  <c r="J23" i="4"/>
  <c r="N24" i="4"/>
  <c r="F26" i="4"/>
  <c r="J27" i="4"/>
  <c r="N28" i="4"/>
  <c r="F30" i="4"/>
  <c r="J31" i="4"/>
  <c r="N38" i="4"/>
  <c r="J35" i="4"/>
  <c r="J39" i="4"/>
  <c r="J32" i="4"/>
  <c r="N33" i="4"/>
  <c r="F5" i="4"/>
  <c r="J6" i="4"/>
  <c r="N7" i="4"/>
  <c r="F9" i="4"/>
  <c r="J10" i="4"/>
  <c r="N11" i="4"/>
  <c r="F13" i="4"/>
  <c r="J14" i="4"/>
  <c r="N15" i="4"/>
  <c r="F17" i="4"/>
  <c r="J18" i="4"/>
  <c r="N19" i="4"/>
  <c r="F21" i="4"/>
  <c r="J22" i="4"/>
  <c r="N23" i="4"/>
  <c r="F25" i="4"/>
  <c r="J26" i="4"/>
  <c r="N27" i="4"/>
  <c r="F29" i="4"/>
  <c r="J30" i="4"/>
  <c r="N31" i="4"/>
  <c r="N32" i="4"/>
  <c r="F4" i="4"/>
  <c r="J5" i="4"/>
  <c r="N6" i="4"/>
  <c r="F8" i="4"/>
  <c r="J9" i="4"/>
  <c r="N10" i="4"/>
  <c r="F12" i="4"/>
  <c r="J13" i="4"/>
  <c r="N14" i="4"/>
  <c r="F16" i="4"/>
  <c r="J17" i="4"/>
  <c r="N18" i="4"/>
  <c r="F20" i="4"/>
  <c r="J21" i="4"/>
  <c r="N22" i="4"/>
  <c r="F24" i="4"/>
  <c r="J25" i="4"/>
  <c r="N26" i="4"/>
  <c r="F28" i="4"/>
  <c r="J29" i="4"/>
  <c r="N30" i="4"/>
  <c r="F38" i="4"/>
  <c r="F33" i="4"/>
  <c r="J4" i="4"/>
  <c r="N5" i="4"/>
  <c r="F7" i="4"/>
  <c r="J8" i="4"/>
  <c r="N9" i="4"/>
  <c r="F11" i="4"/>
  <c r="J12" i="4"/>
  <c r="N13" i="4"/>
  <c r="F15" i="4"/>
  <c r="J16" i="4"/>
  <c r="N17" i="4"/>
  <c r="F19" i="4"/>
  <c r="J20" i="4"/>
  <c r="N21" i="4"/>
  <c r="F23" i="4"/>
  <c r="J24" i="4"/>
  <c r="N25" i="4"/>
  <c r="F27" i="4"/>
  <c r="J28" i="4"/>
  <c r="N35" i="4"/>
  <c r="N41" i="4"/>
  <c r="N36" i="4"/>
  <c r="C35" i="4"/>
  <c r="E36" i="4" l="1"/>
  <c r="B33" i="4"/>
  <c r="C33" i="4" s="1"/>
  <c r="K36" i="4"/>
  <c r="L33" i="4"/>
  <c r="J36" i="4"/>
  <c r="J33" i="4"/>
  <c r="H33" i="4"/>
  <c r="G36" i="4"/>
  <c r="H36" i="4" l="1"/>
  <c r="G41" i="4"/>
  <c r="H41" i="4" s="1"/>
  <c r="K41" i="4"/>
  <c r="L41" i="4" s="1"/>
  <c r="L36" i="4"/>
  <c r="E41" i="4"/>
  <c r="B36" i="4"/>
  <c r="C36" i="4" s="1"/>
  <c r="F36" i="4"/>
  <c r="B41" i="4" l="1"/>
  <c r="C41" i="4" s="1"/>
  <c r="F41" i="4"/>
</calcChain>
</file>

<file path=xl/sharedStrings.xml><?xml version="1.0" encoding="utf-8"?>
<sst xmlns="http://schemas.openxmlformats.org/spreadsheetml/2006/main" count="360" uniqueCount="181">
  <si>
    <t>Current Estimate Catalog Name</t>
  </si>
  <si>
    <t>Current Estimate ID</t>
  </si>
  <si>
    <t>Current Estimate Name</t>
  </si>
  <si>
    <t>Current Estimate User</t>
  </si>
  <si>
    <t>Current SQL Instance Name</t>
  </si>
  <si>
    <t>Current Estimate Branch</t>
  </si>
  <si>
    <t>ID</t>
  </si>
  <si>
    <t>Name</t>
  </si>
  <si>
    <t>Branch</t>
  </si>
  <si>
    <t>Other Open Estimates by User</t>
  </si>
  <si>
    <t>Total Project</t>
  </si>
  <si>
    <t>Description</t>
  </si>
  <si>
    <t>Amount</t>
  </si>
  <si>
    <t>Unit Cost</t>
  </si>
  <si>
    <t>Grand Total</t>
  </si>
  <si>
    <t>Row</t>
  </si>
  <si>
    <t>No Categories Selected</t>
  </si>
  <si>
    <t>Invalid Range Selected</t>
  </si>
  <si>
    <t>The following addon(s) cannot be allocated and/or distributed for the reason(s) indicated and
therefore the crosstab analysis cannot be generated.  Please return to the estimate, adjust
the addons as necessary to remedy the exception(s) listed below and run the export again.</t>
  </si>
  <si>
    <t>Status</t>
  </si>
  <si>
    <t>Verify that the first five (5) rows in the totals page are category subtotals</t>
  </si>
  <si>
    <t>Verify that all totals page addons have valid distribution criteria</t>
  </si>
  <si>
    <t>Verify that recalculated addon amounts match stored application values</t>
  </si>
  <si>
    <t>Verify the presence of at least two (2) different row sort values</t>
  </si>
  <si>
    <t>Verify the presence of at least two (2) different column sort values</t>
  </si>
  <si>
    <t>Validation Check</t>
  </si>
  <si>
    <t>Verify that all column sort ID codes do not exceed 31 characters</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</si>
  <si>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</si>
  <si>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</si>
  <si>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</si>
  <si>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</si>
  <si>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</si>
  <si>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</si>
  <si>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</si>
  <si>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</si>
  <si>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</si>
  <si>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</si>
  <si>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</si>
  <si>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</si>
  <si>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</si>
  <si>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</si>
  <si>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</si>
  <si>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</si>
  <si>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</si>
  <si>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</si>
  <si>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</si>
  <si>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</si>
  <si>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</si>
  <si>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</si>
  <si>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Quantity</t>
  </si>
  <si>
    <t>Unit</t>
  </si>
  <si>
    <t>Cost/Unit</t>
  </si>
  <si>
    <t>SUBSTRUCTURE</t>
  </si>
  <si>
    <t>sf</t>
  </si>
  <si>
    <t>03100 - Concrete Forms &amp; Accessories</t>
  </si>
  <si>
    <t>Column forms; square, job built; 36" x 36"; 4 uses</t>
  </si>
  <si>
    <t>Footing forms, job built; continuous wall; 4 uses</t>
  </si>
  <si>
    <t>Footing forms, job built; column footing, spread; 4 uses</t>
  </si>
  <si>
    <t>Slab forms, job built; edge; 6" high; 4 uses</t>
  </si>
  <si>
    <t>lf</t>
  </si>
  <si>
    <t>Slab forms, job built; edge; 12" high; 4 uses</t>
  </si>
  <si>
    <t>Wall forms, job built; exterior; up to 8' high; 4 uses</t>
  </si>
  <si>
    <t>Keyway form (5 uses); 2" x 4"</t>
  </si>
  <si>
    <t>Chamfer strip; wood; 3/4" wide</t>
  </si>
  <si>
    <t>Expansion joint, premolded, in slabs; polyethylene foam; 1/2" x 6"</t>
  </si>
  <si>
    <t>Vapor barrier; 6 mil polyethylene</t>
  </si>
  <si>
    <t>Gravel porous fill, under floor slab, 3/4" stone</t>
  </si>
  <si>
    <t>cy</t>
  </si>
  <si>
    <t>03200 - Concrete Reinforcement</t>
  </si>
  <si>
    <t>Wall rebar; concrete; #3 - #4</t>
  </si>
  <si>
    <t>ton</t>
  </si>
  <si>
    <t>Column rebar; #3 - #4</t>
  </si>
  <si>
    <t>Column rebar; #5 - #6</t>
  </si>
  <si>
    <t>Footing rebar; grade 60; #3 - #4</t>
  </si>
  <si>
    <t>Footing rebar; grade 60; #5 - #6</t>
  </si>
  <si>
    <t>Slab rebar; #3 - #4</t>
  </si>
  <si>
    <t>03300 - Cast-in-Place Concrete</t>
  </si>
  <si>
    <t>Column concrete; 2500 or 3000 psi; by pump</t>
  </si>
  <si>
    <t>Continuous footing concrete; 2500 or 3000 psi; by chute</t>
  </si>
  <si>
    <t>Spread footing concrete; 2500 or 3000 psi; under 5 cy; by chute</t>
  </si>
  <si>
    <t>Slab on grade concrete; 3500 or 4000 psi; by chute</t>
  </si>
  <si>
    <t>Wall concrete; 2500 or 3000 psi; to 4'; by chute</t>
  </si>
  <si>
    <t>Floor finish; screed</t>
  </si>
  <si>
    <t>Wall finish; break ties and patch holes</t>
  </si>
  <si>
    <t>Concrete curing; sprayed membrane; slabs</t>
  </si>
  <si>
    <t>03600 - Grouts</t>
  </si>
  <si>
    <t>Grouting for bases; non-shrink; non-metallic; 2" deep</t>
  </si>
  <si>
    <t>07200 - Thermal Protection</t>
  </si>
  <si>
    <t>Board insulation; polystyrene; wall; 2" thick, R8.33</t>
  </si>
  <si>
    <t>SHELL</t>
  </si>
  <si>
    <t>gsf</t>
  </si>
  <si>
    <t>Slab wire mesh; standard; 6" x 6"; W1.4 x W1.4</t>
  </si>
  <si>
    <t>Elevated slab concrete; 2500 or 3000 psi; by pump</t>
  </si>
  <si>
    <t>05100 - Structural Metal Framing</t>
  </si>
  <si>
    <t>Structural steel; beams and girders, A-36; bolted</t>
  </si>
  <si>
    <t>Structural steel; tube; greater than 6" wide rectangular; heavy sections</t>
  </si>
  <si>
    <t>05200 - Metal Joists</t>
  </si>
  <si>
    <t>Metal joist; K series</t>
  </si>
  <si>
    <t>05300 - Metal Deck</t>
  </si>
  <si>
    <t>Metal deck; open type, galvanized; 1 1/2" deep; 20 ga</t>
  </si>
  <si>
    <t>07800 - Fire &amp; Smoke Protection</t>
  </si>
  <si>
    <t>Fireproofing; sprayed on; 1" thick; on beams</t>
  </si>
  <si>
    <t>Fireproofing; sprayed on; 1" thick; on columns</t>
  </si>
  <si>
    <t>Fireproofing; sprayed on; 1" thick; on decks; fluted surface</t>
  </si>
  <si>
    <t>08100 - Metal Doors &amp; Frames</t>
  </si>
  <si>
    <t>Hollow metal frame, stock; 16 ga; 6 3/4" x 1 3/4"; 3'-0" x 7'-0"</t>
  </si>
  <si>
    <t>each</t>
  </si>
  <si>
    <t>Hollow metal frame, stock; 16 ga; 6 3/4" x 1 3/4"; 6'-0" x 7'-0"</t>
  </si>
  <si>
    <t>Flush hollow metal door; heavy duty, unrated; 18 ga; 1 3/4" thick; 3'-0" x 7'-0"</t>
  </si>
  <si>
    <t>08300 - Specialty Doors</t>
  </si>
  <si>
    <t>Sectional metal overhead door, complete; commercial grade; 12' x 12'</t>
  </si>
  <si>
    <t>08500 - Windows</t>
  </si>
  <si>
    <t>Steel window, primed; industrial; fixed sash</t>
  </si>
  <si>
    <t>08700 - Hardware</t>
  </si>
  <si>
    <t>Hinges; 4" x 4" butts, steel, standard</t>
  </si>
  <si>
    <t>pair</t>
  </si>
  <si>
    <t>Latchset, heavy duty; mortise</t>
  </si>
  <si>
    <t>Mortise locks and latchsets, chrome; entry lockset</t>
  </si>
  <si>
    <t>Door closer; surface mounted, traditional type, parallel arm; heavy duty</t>
  </si>
  <si>
    <t>09200 - Plaster &amp; Gypsum Board</t>
  </si>
  <si>
    <t>Metal framing; furring; on walls; 7/8" channel; 16" o.c.</t>
  </si>
  <si>
    <t>Drywall; plasterboard; 5/8"; nailed or screwed to walls</t>
  </si>
  <si>
    <t>Drywall; add for fire resistant</t>
  </si>
  <si>
    <t>Drywall; add for taping and finishing joints; average</t>
  </si>
  <si>
    <t>INTERIORS</t>
  </si>
  <si>
    <t>05500 - Metal Fabrications</t>
  </si>
  <si>
    <t>Metal stair; pan type with cement fill, steel; per riser; tread; 4' wide</t>
  </si>
  <si>
    <t>Metal stair; pan type with cement fill, steel; per riser; landing</t>
  </si>
  <si>
    <t>Railing, pipe; 1 1/2" dia, welded steel; 3-rail; galvanized</t>
  </si>
  <si>
    <t>Railing, pipe; 1 1/2" dia, welded steel; wall mounted, single rail; galvanized</t>
  </si>
  <si>
    <t>06100 - Rough Carpentry</t>
  </si>
  <si>
    <t>Blocking; steel construction; walls; 2" x 6"</t>
  </si>
  <si>
    <t>Batt insulation; wall, fiberglass; unfaced; 4" thick, R11</t>
  </si>
  <si>
    <t>Hollow metal frame, stock; 16 ga; 4 3/4" x 1 3/4"; sidelight, complete; 1'-0" x 7'-2"</t>
  </si>
  <si>
    <t>Hollow metal frame, stock; 16 ga; 5 3/4" x 1 3/4"; 3'-0" x 7'-0"</t>
  </si>
  <si>
    <t>Hollow metal frame, stock; 16 ga; 5 3/4" x 1 3/4"; 6'-0" x 7'-0"</t>
  </si>
  <si>
    <t>08200 - Wood &amp; Plastic Doors</t>
  </si>
  <si>
    <t>Wood door; solid core; 1 3/4" thick; birch faced; 3'-0" x 7'-0"</t>
  </si>
  <si>
    <t>Top coiling grille, manually operated, steel or aluminum; opening; 6' high x 16' wide</t>
  </si>
  <si>
    <t>Latchset, heavy duty; cylindrical</t>
  </si>
  <si>
    <t>Lockset, heavy duty; cylindrical</t>
  </si>
  <si>
    <t>09100 - Metal Support Assemblies</t>
  </si>
  <si>
    <t>Metal framing; studs, non-load bearing, galvanized; 3 5/8"; 20 ga; 16" o.c.</t>
  </si>
  <si>
    <t>Ceiling suspension system; T-bar; 2' x 2'</t>
  </si>
  <si>
    <t>Scratch coat; for ceramic tile</t>
  </si>
  <si>
    <t>sy</t>
  </si>
  <si>
    <t>Drywall; add for water resistant</t>
  </si>
  <si>
    <t>09300 - Tile</t>
  </si>
  <si>
    <t>Tile; glazed ceramic wall; 4 1/4" x 4 1/4"; average</t>
  </si>
  <si>
    <t>Tile; glazed ceramic base; 4 1/4" high; average</t>
  </si>
  <si>
    <t>Tile; unglazed ceramic flooring; portland cement bed, cushion edge, face mounted; 2" x 2"</t>
  </si>
  <si>
    <t>09500 - Ceilings</t>
  </si>
  <si>
    <t>Acoustical panels; mineral fiber; 3/4" thick; 2' x 2'</t>
  </si>
  <si>
    <t>09600 - Flooring</t>
  </si>
  <si>
    <t>Resilient wall base, vinyl; group 1; 4" high</t>
  </si>
  <si>
    <t>Resilient flooring; solid vinyl tile, 1/8" thick, 12" x 12"; solid colors</t>
  </si>
  <si>
    <t>Carpet; tile; foam backed; average</t>
  </si>
  <si>
    <t>09900 - Paints &amp; Coatings</t>
  </si>
  <si>
    <t>Paint ceilings; spray; first coat; average</t>
  </si>
  <si>
    <t>Paint ceilings; spray; second coat; average</t>
  </si>
  <si>
    <t>Paint walls; spray; first coat; average</t>
  </si>
  <si>
    <t>Paint walls; spray; second coat; average</t>
  </si>
  <si>
    <t>10150 - Compartments &amp; Cubicles</t>
  </si>
  <si>
    <t>Toilet partition; metal; floor mounted</t>
  </si>
  <si>
    <t>Toilet partition; wheelchair accessible; painted metal; floor mounted</t>
  </si>
  <si>
    <t>Toilet partition; urinal screen; painted metal; floor mounted</t>
  </si>
  <si>
    <t>10800 - Toilet, Bath &amp; Laundry Accessories</t>
  </si>
  <si>
    <t>Grab bar, wall mounted; 1 1/2" dia; stainless steel; 36" long</t>
  </si>
  <si>
    <t>Grab bar, wall mounted; 1 1/2" dia; stainless steel; 42" long</t>
  </si>
  <si>
    <t>SERVICES</t>
  </si>
  <si>
    <t>13900 - Fire Suppression</t>
  </si>
  <si>
    <t>Fire Suppression Quote</t>
  </si>
  <si>
    <t>15400 - Plumbing Fixtures &amp; Equipment</t>
  </si>
  <si>
    <t>Plumbing Quote</t>
  </si>
  <si>
    <t>15700 - Heating, Ventilating &amp; Air Conditioning Equipment</t>
  </si>
  <si>
    <t>HVAC Quote</t>
  </si>
  <si>
    <t>16200 - Electrical Power</t>
  </si>
  <si>
    <t>Electrical Power &amp; Lighting Quote</t>
  </si>
  <si>
    <t>SPECIAL CONSTRUCTION &amp; DEMOLITION</t>
  </si>
  <si>
    <t>13120 - Pre-Engineered Structures</t>
  </si>
  <si>
    <t>Pre-engineered metal building; 100' x 150'; 25' eave height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</si>
</sst>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_(* #,##0.0000_)%;_(* \(#,##0.0000\)%;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9"/>
      <color theme="1"/>
      <name val="Calibri"/>
      <family val="2"/>
      <scheme val="minor"/>
    </font>
    <font>
      <b/>
      <sz val="9"/>
      <color theme="1"/>
      <name val="Calibri"/>
      <family val="2"/>
      <scheme val="minor"/>
    </font>
    <font>
      <b/>
      <sz val="11"/>
      <color rgb="FF33CC33"/>
      <name val="Calibri"/>
      <family val="2"/>
      <scheme val="minor"/>
    </font>
    <font>
      <b/>
      <sz val="12"/>
      <color rgb="FF000000"/>
      <name val="Calibri"/>
      <family val="2"/>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dotted">
        <color rgb="FFE1E1E1"/>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95">
    <xf numFmtId="0" fontId="0" fillId="0" borderId="0" xfId="0"/>
    <xf numFmtId="0" fontId="2" fillId="0" borderId="0" xfId="0" applyFont="1" applyAlignment="1">
      <alignment horizontal="left" indent="1"/>
    </xf>
    <xf numFmtId="0" fontId="0" fillId="2" borderId="1" xfId="0" applyFill="1" applyBorder="1" applyAlignment="1">
      <alignment horizontal="left" indent="1"/>
    </xf>
    <xf numFmtId="0" fontId="0" fillId="3" borderId="1" xfId="0" applyFill="1" applyBorder="1" applyAlignment="1">
      <alignment horizontal="left" indent="1"/>
    </xf>
    <xf numFmtId="0" fontId="0" fillId="0" borderId="0" xfId="0" applyAlignment="1">
      <alignment horizontal="left" indent="1"/>
    </xf>
    <xf numFmtId="1" fontId="0" fillId="0" borderId="0" xfId="0" applyNumberFormat="1" applyAlignment="1">
      <alignment horizontal="center"/>
    </xf>
    <xf numFmtId="1" fontId="0" fillId="2" borderId="1" xfId="0" applyNumberFormat="1" applyFill="1" applyBorder="1" applyAlignment="1">
      <alignment horizontal="left" indent="1"/>
    </xf>
    <xf numFmtId="0" fontId="2" fillId="0" borderId="3" xfId="0" applyFont="1" applyBorder="1" applyAlignment="1">
      <alignment horizontal="center"/>
    </xf>
    <xf numFmtId="1" fontId="2" fillId="0" borderId="3" xfId="0" applyNumberFormat="1" applyFont="1" applyBorder="1" applyAlignment="1">
      <alignment horizontal="center"/>
    </xf>
    <xf numFmtId="0" fontId="3" fillId="0" borderId="0" xfId="0" applyFont="1" applyAlignment="1">
      <alignment horizontal="left" indent="1"/>
    </xf>
    <xf numFmtId="1" fontId="3" fillId="0" borderId="0" xfId="0" applyNumberFormat="1" applyFont="1" applyAlignment="1">
      <alignment horizontal="center"/>
    </xf>
    <xf numFmtId="0" fontId="4" fillId="0" borderId="0" xfId="0" applyFont="1" applyAlignment="1">
      <alignment vertical="center"/>
    </xf>
    <xf numFmtId="43" fontId="4" fillId="0" borderId="6" xfId="1" applyNumberFormat="1" applyFont="1" applyBorder="1" applyAlignment="1">
      <alignment vertical="center"/>
    </xf>
    <xf numFmtId="164" fontId="5" fillId="0" borderId="7" xfId="1" applyNumberFormat="1" applyFont="1" applyBorder="1" applyAlignment="1">
      <alignment horizontal="center" vertical="center"/>
    </xf>
    <xf numFmtId="44" fontId="5" fillId="0" borderId="8" xfId="1" applyFont="1" applyBorder="1" applyAlignment="1">
      <alignment horizontal="center" vertical="center"/>
    </xf>
    <xf numFmtId="0" fontId="5" fillId="0" borderId="0" xfId="0" applyFont="1" applyAlignment="1">
      <alignment vertical="center"/>
    </xf>
    <xf numFmtId="164" fontId="4" fillId="0" borderId="7" xfId="1" applyNumberFormat="1" applyFont="1" applyBorder="1" applyAlignment="1">
      <alignment vertical="center"/>
    </xf>
    <xf numFmtId="44" fontId="4" fillId="0" borderId="8" xfId="1" applyFont="1" applyBorder="1" applyAlignment="1">
      <alignment vertical="center"/>
    </xf>
    <xf numFmtId="164" fontId="5" fillId="0" borderId="7" xfId="1" applyNumberFormat="1" applyFont="1" applyBorder="1" applyAlignment="1">
      <alignment vertical="center"/>
    </xf>
    <xf numFmtId="44" fontId="5" fillId="0" borderId="8" xfId="1" applyFont="1" applyBorder="1" applyAlignment="1">
      <alignment vertical="center"/>
    </xf>
    <xf numFmtId="164" fontId="4" fillId="0" borderId="0" xfId="1" applyNumberFormat="1" applyFont="1" applyAlignment="1">
      <alignment vertical="center"/>
    </xf>
    <xf numFmtId="44" fontId="4" fillId="0" borderId="0" xfId="1" applyFont="1" applyAlignment="1">
      <alignment vertical="center"/>
    </xf>
    <xf numFmtId="164" fontId="5" fillId="0" borderId="11" xfId="1" applyNumberFormat="1" applyFont="1" applyBorder="1" applyAlignment="1">
      <alignment vertical="center"/>
    </xf>
    <xf numFmtId="44" fontId="5" fillId="0" borderId="12" xfId="1" applyFont="1" applyBorder="1" applyAlignment="1">
      <alignment vertical="center"/>
    </xf>
    <xf numFmtId="0" fontId="4" fillId="0" borderId="2" xfId="0" applyFont="1" applyBorder="1" applyAlignment="1">
      <alignment horizontal="left" vertical="center" indent="1"/>
    </xf>
    <xf numFmtId="0" fontId="0" fillId="0" borderId="0" xfId="0" applyAlignment="1">
      <alignment horizontal="center" vertical="center"/>
    </xf>
    <xf numFmtId="0" fontId="0" fillId="0" borderId="0" xfId="0" applyAlignment="1">
      <alignment vertical="center"/>
    </xf>
    <xf numFmtId="165" fontId="0" fillId="4" borderId="0" xfId="2" applyNumberFormat="1" applyFont="1" applyFill="1" applyAlignment="1">
      <alignment horizontal="center" vertical="center"/>
    </xf>
    <xf numFmtId="0" fontId="0" fillId="4" borderId="0" xfId="0" applyFill="1" applyAlignment="1">
      <alignment horizontal="center" vertical="center"/>
    </xf>
    <xf numFmtId="44" fontId="0" fillId="4" borderId="0" xfId="1" applyFont="1" applyFill="1" applyAlignment="1">
      <alignment horizontal="center" vertical="center"/>
    </xf>
    <xf numFmtId="165" fontId="0" fillId="0" borderId="0" xfId="2" applyNumberFormat="1" applyFont="1" applyAlignment="1">
      <alignment vertical="center"/>
    </xf>
    <xf numFmtId="44" fontId="0" fillId="0" borderId="0" xfId="1" applyFont="1" applyAlignment="1">
      <alignment vertical="center"/>
    </xf>
    <xf numFmtId="0" fontId="0" fillId="0" borderId="0" xfId="0" applyAlignment="1">
      <alignment horizontal="left" vertical="center" wrapText="1" indent="1"/>
    </xf>
    <xf numFmtId="49" fontId="4" fillId="0" borderId="0" xfId="0" applyNumberFormat="1" applyFont="1" applyAlignment="1">
      <alignment horizontal="left" vertical="center" indent="1"/>
    </xf>
    <xf numFmtId="49" fontId="4" fillId="0" borderId="0" xfId="0" applyNumberFormat="1" applyFont="1" applyAlignment="1">
      <alignment horizontal="left" vertical="center"/>
    </xf>
    <xf numFmtId="49" fontId="5" fillId="0" borderId="0" xfId="0" applyNumberFormat="1" applyFont="1" applyAlignment="1">
      <alignment horizontal="center" vertical="center"/>
    </xf>
    <xf numFmtId="49" fontId="4" fillId="0" borderId="9" xfId="0" applyNumberFormat="1" applyFont="1" applyBorder="1" applyAlignment="1">
      <alignment horizontal="left" vertical="center" wrapText="1" indent="1"/>
    </xf>
    <xf numFmtId="49" fontId="5" fillId="0" borderId="10" xfId="0" applyNumberFormat="1" applyFont="1" applyBorder="1" applyAlignment="1">
      <alignment horizontal="right" vertical="center" indent="1"/>
    </xf>
    <xf numFmtId="49" fontId="5" fillId="0" borderId="0" xfId="0" applyNumberFormat="1" applyFont="1" applyAlignment="1">
      <alignment horizontal="right" vertical="center" indent="1"/>
    </xf>
    <xf numFmtId="49" fontId="4" fillId="0" borderId="0" xfId="0" applyNumberFormat="1" applyFont="1" applyAlignment="1">
      <alignment vertical="center"/>
    </xf>
    <xf numFmtId="0" fontId="0" fillId="0" borderId="0" xfId="0" applyAlignment="1">
      <alignment vertical="center" wrapText="1"/>
    </xf>
    <xf numFmtId="0" fontId="2" fillId="0" borderId="0" xfId="0" applyFont="1" applyAlignment="1">
      <alignment horizontal="center" vertical="center" wrapText="1"/>
    </xf>
    <xf numFmtId="0" fontId="2" fillId="4" borderId="0" xfId="0" applyFont="1" applyFill="1" applyAlignment="1">
      <alignment horizontal="center" vertical="center" wrapText="1"/>
    </xf>
    <xf numFmtId="0" fontId="2" fillId="0" borderId="0" xfId="0" applyFont="1" applyAlignment="1">
      <alignment vertical="center" wrapText="1"/>
    </xf>
    <xf numFmtId="49" fontId="4" fillId="0" borderId="4" xfId="1" applyNumberFormat="1" applyFont="1" applyBorder="1" applyAlignment="1">
      <alignment horizontal="center" vertical="center"/>
    </xf>
    <xf numFmtId="49" fontId="0" fillId="0" borderId="5" xfId="0" applyNumberFormat="1" applyBorder="1" applyAlignment="1">
      <alignment horizontal="center" vertical="center"/>
    </xf>
    <xf numFmtId="49" fontId="0" fillId="0" borderId="5" xfId="0" applyNumberFormat="1" applyBorder="1" applyAlignment="1">
      <alignment horizontal="center" vertical="center" wrapText="1"/>
    </xf>
    <xf numFmtId="0" fontId="0" fillId="4" borderId="0" xfId="0" applyFill="1" applyAlignment="1">
      <alignment horizontal="center" vertical="center" textRotation="90" wrapText="1"/>
    </xf>
    <xf numFmtId="0" fontId="0" fillId="0" borderId="0" xfId="2" applyNumberFormat="1" applyFont="1" applyAlignment="1">
      <alignment horizontal="left" vertical="center" wrapText="1" indent="1"/>
    </xf>
    <xf numFmtId="0" fontId="0" fillId="0" borderId="0" xfId="0" applyNumberFormat="1" applyAlignment="1">
      <alignment horizontal="left" vertical="center" wrapText="1" indent="1"/>
    </xf>
    <xf numFmtId="0" fontId="0" fillId="0" borderId="0" xfId="0" applyAlignment="1">
      <alignment horizontal="left" vertical="center" indent="1"/>
    </xf>
    <xf numFmtId="0" fontId="0" fillId="0" borderId="0" xfId="0" applyAlignment="1">
      <alignment horizontal="center"/>
    </xf>
    <xf numFmtId="165" fontId="0" fillId="0" borderId="0" xfId="0" applyNumberFormat="1" applyAlignment="1">
      <alignment vertical="center"/>
    </xf>
    <xf numFmtId="44" fontId="0" fillId="0" borderId="0" xfId="0" applyNumberFormat="1" applyAlignment="1">
      <alignment vertical="center"/>
    </xf>
    <xf numFmtId="166" fontId="0" fillId="0" borderId="0" xfId="0" applyNumberFormat="1" applyAlignment="1">
      <alignment horizontal="center" vertical="center"/>
    </xf>
    <xf numFmtId="165"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6" fontId="0" fillId="5" borderId="1" xfId="0" applyNumberFormat="1" applyFill="1" applyBorder="1" applyAlignment="1">
      <alignment horizontal="center" vertical="center" wrapText="1"/>
    </xf>
    <xf numFmtId="165" fontId="2" fillId="6" borderId="10" xfId="0" applyNumberFormat="1" applyFont="1" applyFill="1" applyBorder="1" applyAlignment="1">
      <alignment vertical="center"/>
    </xf>
    <xf numFmtId="44" fontId="2" fillId="6" borderId="10" xfId="0" applyNumberFormat="1" applyFont="1" applyFill="1" applyBorder="1" applyAlignment="1">
      <alignment vertical="center"/>
    </xf>
    <xf numFmtId="44" fontId="2" fillId="0" borderId="0" xfId="0" applyNumberFormat="1" applyFont="1" applyAlignment="1">
      <alignment vertical="center"/>
    </xf>
    <xf numFmtId="166" fontId="2" fillId="0" borderId="0" xfId="0" applyNumberFormat="1" applyFont="1" applyAlignment="1">
      <alignment horizontal="center" vertical="center"/>
    </xf>
    <xf numFmtId="0" fontId="2" fillId="0" borderId="0" xfId="0" applyFont="1"/>
    <xf numFmtId="0" fontId="2" fillId="6" borderId="10" xfId="0" applyFont="1" applyFill="1" applyBorder="1" applyAlignment="1">
      <alignment horizontal="right" vertical="center" indent="1"/>
    </xf>
    <xf numFmtId="0" fontId="6" fillId="0" borderId="0" xfId="0" applyFont="1" applyAlignment="1">
      <alignment horizontal="center" vertical="center" wrapText="1"/>
    </xf>
    <xf numFmtId="49" fontId="0" fillId="0" borderId="0" xfId="0" applyNumberFormat="1"/>
    <xf numFmtId="43" fontId="0" fillId="0" borderId="0" xfId="0" applyNumberFormat="1"/>
    <xf numFmtId="44" fontId="0" fillId="0" borderId="0" xfId="0" applyNumberFormat="1"/>
    <xf numFmtId="164" fontId="0" fillId="0" borderId="0" xfId="0" applyNumberFormat="1"/>
    <xf numFmtId="49" fontId="3" fillId="5" borderId="0" xfId="0" applyNumberFormat="1" applyFont="1" applyFill="1" applyAlignment="1">
      <alignment horizontal="center" vertical="center"/>
    </xf>
    <xf numFmtId="43" fontId="3" fillId="5" borderId="0" xfId="0" applyNumberFormat="1" applyFont="1" applyFill="1" applyAlignment="1">
      <alignment horizontal="center" vertical="center"/>
    </xf>
    <xf numFmtId="0" fontId="3" fillId="5" borderId="0" xfId="0" applyFont="1" applyFill="1" applyAlignment="1">
      <alignment horizontal="center" vertical="center"/>
    </xf>
    <xf numFmtId="44" fontId="3" fillId="5" borderId="0" xfId="0" applyNumberFormat="1" applyFont="1" applyFill="1" applyAlignment="1">
      <alignment horizontal="center" vertical="center"/>
    </xf>
    <xf numFmtId="164" fontId="3" fillId="5" borderId="0" xfId="0" applyNumberFormat="1" applyFont="1" applyFill="1" applyAlignment="1">
      <alignment horizontal="center" vertical="center"/>
    </xf>
    <xf numFmtId="0" fontId="3" fillId="0" borderId="0" xfId="0" applyFont="1" applyAlignment="1">
      <alignment horizontal="center" vertical="center"/>
    </xf>
    <xf numFmtId="43" fontId="7" fillId="0" borderId="0" xfId="0" applyNumberFormat="1" applyFont="1"/>
    <xf numFmtId="0" fontId="7" fillId="0" borderId="0" xfId="0" applyFont="1" applyAlignment="1">
      <alignment horizontal="left" indent="1"/>
    </xf>
    <xf numFmtId="44" fontId="7" fillId="0" borderId="0" xfId="0" applyNumberFormat="1" applyFont="1"/>
    <xf numFmtId="164" fontId="7" fillId="0" borderId="0" xfId="0" applyNumberFormat="1" applyFont="1"/>
    <xf numFmtId="0" fontId="7" fillId="0" borderId="0" xfId="0" applyFont="1"/>
    <xf numFmtId="49" fontId="7" fillId="0" borderId="0" xfId="0" applyNumberFormat="1" applyFont="1" applyAlignment="1">
      <alignment horizontal="left" vertical="center" indent="1"/>
    </xf>
    <xf numFmtId="43" fontId="7" fillId="0" borderId="10" xfId="0" applyNumberFormat="1" applyFont="1" applyBorder="1" applyAlignment="1">
      <alignment vertical="center" wrapText="1"/>
    </xf>
    <xf numFmtId="44" fontId="7" fillId="0" borderId="10" xfId="0" applyNumberFormat="1" applyFont="1" applyBorder="1" applyAlignment="1">
      <alignment vertical="center" wrapText="1"/>
    </xf>
    <xf numFmtId="164" fontId="7" fillId="0" borderId="10" xfId="0" applyNumberFormat="1" applyFont="1" applyBorder="1" applyAlignment="1">
      <alignment vertical="center" wrapText="1"/>
    </xf>
    <xf numFmtId="0" fontId="7" fillId="0" borderId="0" xfId="0" applyFont="1" applyAlignment="1">
      <alignment vertical="center" wrapText="1"/>
    </xf>
    <xf numFmtId="49" fontId="7" fillId="0" borderId="10" xfId="0" applyNumberFormat="1" applyFont="1" applyBorder="1" applyAlignment="1">
      <alignment horizontal="left" vertical="center" wrapText="1" indent="1"/>
    </xf>
    <xf numFmtId="0" fontId="7" fillId="0" borderId="10" xfId="0" applyFont="1" applyBorder="1" applyAlignment="1">
      <alignment horizontal="left" vertical="center" wrapText="1" indent="1"/>
    </xf>
    <xf numFmtId="43" fontId="0" fillId="0" borderId="13" xfId="0" applyNumberFormat="1" applyFill="1" applyBorder="1" applyAlignment="1">
      <alignment vertical="center" wrapText="1"/>
    </xf>
    <xf numFmtId="44" fontId="0" fillId="0" borderId="13" xfId="0" applyNumberFormat="1" applyFill="1" applyBorder="1" applyAlignment="1">
      <alignment vertical="center" wrapText="1"/>
    </xf>
    <xf numFmtId="164" fontId="0" fillId="0" borderId="13" xfId="0" applyNumberFormat="1" applyFill="1" applyBorder="1" applyAlignment="1">
      <alignment vertical="center" wrapText="1"/>
    </xf>
    <xf numFmtId="49" fontId="0" fillId="0" borderId="13" xfId="0" applyNumberFormat="1" applyFill="1" applyBorder="1" applyAlignment="1">
      <alignment horizontal="left" vertical="center" wrapText="1" indent="2"/>
    </xf>
    <xf numFmtId="0" fontId="0" fillId="0" borderId="13" xfId="0" applyFill="1" applyBorder="1" applyAlignment="1">
      <alignment horizontal="left" vertical="center" wrapText="1" indent="1"/>
    </xf>
    <xf numFmtId="0" fontId="4" fillId="0" borderId="4" xfId="1" applyNumberFormat="1" applyFont="1" applyBorder="1" applyAlignment="1">
      <alignment horizontal="center" vertical="center" wrapText="1"/>
    </xf>
  </cellXfs>
  <cellStyles count="3">
    <cellStyle name="Comma" xfId="2" builtinId="3"/>
    <cellStyle name="Currency" xfId="1"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EF0C7-6F6D-4283-924E-0EA9D3C91A1C}">
  <sheetPr codeName="Sheet3">
    <pageSetUpPr fitToPage="1"/>
  </sheetPr>
  <dimension ref="A1:D11"/>
  <sheetViews>
    <sheetView showGridLines="0" workbookViewId="0">
      <pane ySplit="10" topLeftCell="A11" activePane="bottomLeft" state="frozen"/>
      <selection pane="bottomLeft" activeCell="B6" sqref="B6"/>
    </sheetView>
  </sheetViews>
  <sheetFormatPr defaultRowHeight="15" x14ac:dyDescent="0.25"/>
  <cols>
    <col min="1" max="1" width="35.7109375" style="4" customWidth="1"/>
    <col min="2" max="2" width="40.7109375" style="9" customWidth="1"/>
    <col min="3" max="3" width="6.7109375" style="10" customWidth="1"/>
    <col min="4" max="4" width="10.7109375" style="9" customWidth="1"/>
  </cols>
  <sheetData>
    <row r="1" spans="1:4" x14ac:dyDescent="0.25">
      <c r="B1" s="4"/>
      <c r="C1" s="5"/>
      <c r="D1" s="4"/>
    </row>
    <row r="2" spans="1:4" x14ac:dyDescent="0.25">
      <c r="A2" s="1" t="s">
        <v>4</v>
      </c>
      <c r="B2" s="2" t="s">
        <v>27</v>
      </c>
      <c r="C2" s="5"/>
      <c r="D2" s="4"/>
    </row>
    <row r="3" spans="1:4" x14ac:dyDescent="0.25">
      <c r="A3" s="1" t="s">
        <v>0</v>
      </c>
      <c r="B3" s="2" t="s">
        <v>28</v>
      </c>
      <c r="C3" s="5"/>
      <c r="D3" s="4"/>
    </row>
    <row r="4" spans="1:4" x14ac:dyDescent="0.25">
      <c r="A4" s="1" t="s">
        <v>1</v>
      </c>
      <c r="B4" s="6">
        <v>47</v>
      </c>
      <c r="C4" s="5"/>
      <c r="D4" s="4"/>
    </row>
    <row r="5" spans="1:4" x14ac:dyDescent="0.25">
      <c r="B5" s="4"/>
      <c r="C5" s="5"/>
      <c r="D5" s="4"/>
    </row>
    <row r="6" spans="1:4" x14ac:dyDescent="0.25">
      <c r="A6" s="1" t="s">
        <v>2</v>
      </c>
      <c r="B6" s="3" t="s">
        <v>29</v>
      </c>
      <c r="C6" s="5"/>
      <c r="D6" s="4"/>
    </row>
    <row r="7" spans="1:4" x14ac:dyDescent="0.25">
      <c r="A7" s="1" t="s">
        <v>5</v>
      </c>
      <c r="B7" s="3"/>
      <c r="C7" s="5"/>
      <c r="D7" s="4"/>
    </row>
    <row r="8" spans="1:4" x14ac:dyDescent="0.25">
      <c r="A8" s="1" t="s">
        <v>3</v>
      </c>
      <c r="B8" s="3" t="s">
        <v>30</v>
      </c>
      <c r="C8" s="5"/>
      <c r="D8" s="4"/>
    </row>
    <row r="9" spans="1:4" x14ac:dyDescent="0.25">
      <c r="B9" s="4"/>
      <c r="C9" s="5"/>
      <c r="D9" s="4"/>
    </row>
    <row r="10" spans="1:4" x14ac:dyDescent="0.25">
      <c r="A10" s="1" t="s">
        <v>9</v>
      </c>
      <c r="B10" s="7" t="s">
        <v>7</v>
      </c>
      <c r="C10" s="8" t="s">
        <v>6</v>
      </c>
      <c r="D10" s="8" t="s">
        <v>8</v>
      </c>
    </row>
    <row r="11" spans="1:4" x14ac:dyDescent="0.25">
      <c r="B11" s="9" t="s">
        <v>31</v>
      </c>
    </row>
  </sheetData>
  <pageMargins left="0.75" right="0.75" top="0.75" bottom="0.75" header="0.3" footer="0.3"/>
  <pageSetup scale="94" fitToHeight="0" orientation="landscape"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850E7-E921-47B0-ACBF-BE3D069F5DBF}">
  <sheetPr>
    <outlinePr summaryBelow="0"/>
    <pageSetUpPr fitToPage="1"/>
  </sheetPr>
  <dimension ref="A1:E5"/>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178</v>
      </c>
      <c r="B1" s="77">
        <v>14060</v>
      </c>
      <c r="C1" s="78" t="s">
        <v>53</v>
      </c>
      <c r="D1" s="79"/>
      <c r="E1" s="80"/>
    </row>
    <row r="3" spans="1:5" s="76" customFormat="1" x14ac:dyDescent="0.25">
      <c r="A3" s="71" t="s">
        <v>11</v>
      </c>
      <c r="B3" s="72" t="s">
        <v>49</v>
      </c>
      <c r="C3" s="73" t="s">
        <v>50</v>
      </c>
      <c r="D3" s="74" t="s">
        <v>51</v>
      </c>
      <c r="E3" s="75" t="s">
        <v>12</v>
      </c>
    </row>
    <row r="4" spans="1:5" s="86" customFormat="1" ht="18" customHeight="1" x14ac:dyDescent="0.25">
      <c r="A4" s="87" t="s">
        <v>179</v>
      </c>
      <c r="B4" s="83">
        <v>0</v>
      </c>
      <c r="C4" s="88"/>
      <c r="D4" s="84" t="str">
        <f>IF(AND(SUM(B4)&lt;&gt;0,TRIM(C4)&lt;&gt;""),E4/B4,"")</f>
        <v/>
      </c>
      <c r="E4" s="85">
        <f>SUM(E5:E5)</f>
        <v>352480.71</v>
      </c>
    </row>
    <row r="5" spans="1:5" s="40" customFormat="1" outlineLevel="1" x14ac:dyDescent="0.25">
      <c r="A5" s="92" t="s">
        <v>180</v>
      </c>
      <c r="B5" s="89">
        <v>14060</v>
      </c>
      <c r="C5" s="93" t="s">
        <v>53</v>
      </c>
      <c r="D5" s="90">
        <f>IF(SUM(B5)&lt;&gt;0,E5/B5,"")</f>
        <v>25.069751778093885</v>
      </c>
      <c r="E5" s="91">
        <v>352480.71</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11974-EE48-4D8F-9DA2-0B55841FFFE0}">
  <sheetPr codeName="Sheet5"/>
  <dimension ref="A1:B7"/>
  <sheetViews>
    <sheetView workbookViewId="0">
      <pane ySplit="1" topLeftCell="A2" activePane="bottomLeft" state="frozen"/>
      <selection pane="bottomLeft" activeCell="B2" sqref="B2"/>
    </sheetView>
  </sheetViews>
  <sheetFormatPr defaultRowHeight="18" customHeight="1" x14ac:dyDescent="0.25"/>
  <cols>
    <col min="1" max="1" width="75.7109375" style="32" customWidth="1"/>
    <col min="2" max="2" width="18.7109375" style="41" customWidth="1"/>
    <col min="3" max="16384" width="9.140625" style="40"/>
  </cols>
  <sheetData>
    <row r="1" spans="1:2" s="43" customFormat="1" ht="21" customHeight="1" x14ac:dyDescent="0.25">
      <c r="A1" s="42" t="s">
        <v>25</v>
      </c>
      <c r="B1" s="42" t="s">
        <v>19</v>
      </c>
    </row>
    <row r="2" spans="1:2" ht="18" customHeight="1" x14ac:dyDescent="0.25">
      <c r="A2" s="32" t="s">
        <v>20</v>
      </c>
      <c r="B2" s="66" t="s">
        <v>48</v>
      </c>
    </row>
    <row r="3" spans="1:2" ht="18" customHeight="1" x14ac:dyDescent="0.25">
      <c r="A3" s="32" t="s">
        <v>21</v>
      </c>
      <c r="B3" s="66" t="s">
        <v>48</v>
      </c>
    </row>
    <row r="4" spans="1:2" ht="18" customHeight="1" x14ac:dyDescent="0.25">
      <c r="A4" s="32" t="s">
        <v>22</v>
      </c>
      <c r="B4" s="66" t="s">
        <v>48</v>
      </c>
    </row>
    <row r="5" spans="1:2" ht="18" customHeight="1" x14ac:dyDescent="0.25">
      <c r="A5" s="32" t="s">
        <v>23</v>
      </c>
      <c r="B5" s="66" t="s">
        <v>48</v>
      </c>
    </row>
    <row r="6" spans="1:2" ht="18" customHeight="1" x14ac:dyDescent="0.25">
      <c r="A6" s="32" t="s">
        <v>24</v>
      </c>
      <c r="B6" s="66" t="s">
        <v>48</v>
      </c>
    </row>
    <row r="7" spans="1:2" ht="18" customHeight="1" x14ac:dyDescent="0.25">
      <c r="A7" s="32" t="s">
        <v>26</v>
      </c>
      <c r="B7" s="66" t="s">
        <v>48</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0E84E-F0D0-4216-A921-D259D91B1A99}">
  <sheetPr codeName="Sheet1">
    <pageSetUpPr fitToPage="1"/>
  </sheetPr>
  <dimension ref="A1:N41"/>
  <sheetViews>
    <sheetView showGridLines="0" tabSelected="1" workbookViewId="0">
      <pane xSplit="4" ySplit="3" topLeftCell="E4" activePane="bottomRight" state="frozen"/>
      <selection pane="topRight" activeCell="E1" sqref="E1"/>
      <selection pane="bottomLeft" activeCell="A4" sqref="A4"/>
      <selection pane="bottomRight" activeCell="A4" sqref="A4"/>
    </sheetView>
  </sheetViews>
  <sheetFormatPr defaultColWidth="9.140625" defaultRowHeight="12" x14ac:dyDescent="0.25"/>
  <cols>
    <col min="1" max="1" width="49.140625" style="33" customWidth="1"/>
    <col min="2" max="2" width="12.7109375" style="20" customWidth="1"/>
    <col min="3" max="3" width="9.7109375" style="21" customWidth="1"/>
    <col min="4" max="4" width="1.7109375" style="11" customWidth="1"/>
    <col min="5" max="5" width="12.7109375" style="20" customWidth="1"/>
    <col min="6" max="6" width="9.7109375" style="21" customWidth="1"/>
    <col min="7" max="7" width="12.7109375" style="20" customWidth="1"/>
    <col min="8" max="8" width="9.7109375" style="21" customWidth="1"/>
    <col min="9" max="9" width="12.7109375" style="20" customWidth="1"/>
    <col min="10" max="10" width="9.7109375" style="21" customWidth="1"/>
    <col min="11" max="11" width="12.7109375" style="20" customWidth="1"/>
    <col min="12" max="12" width="9.7109375" style="21" customWidth="1"/>
    <col min="13" max="13" width="12.7109375" style="20" customWidth="1"/>
    <col min="14" max="14" width="9.7109375" style="21" customWidth="1"/>
    <col min="15" max="16384" width="9.140625" style="11"/>
  </cols>
  <sheetData>
    <row r="1" spans="1:14" s="39" customFormat="1" ht="27" customHeight="1" x14ac:dyDescent="0.25">
      <c r="A1" s="33"/>
      <c r="B1" s="44" t="s">
        <v>10</v>
      </c>
      <c r="C1" s="45"/>
      <c r="E1" s="94" t="str">
        <f>A!Description</f>
        <v>SUBSTRUCTURE</v>
      </c>
      <c r="F1" s="46"/>
      <c r="G1" s="94" t="str">
        <f>B!Description</f>
        <v>SHELL</v>
      </c>
      <c r="H1" s="46"/>
      <c r="I1" s="94" t="str">
        <f>'C'!Description</f>
        <v>INTERIORS</v>
      </c>
      <c r="J1" s="46"/>
      <c r="K1" s="94" t="str">
        <f>D!Description</f>
        <v>SERVICES</v>
      </c>
      <c r="L1" s="46"/>
      <c r="M1" s="94" t="str">
        <f>F!Description</f>
        <v>SPECIAL CONSTRUCTION &amp; DEMOLITION</v>
      </c>
      <c r="N1" s="46"/>
    </row>
    <row r="2" spans="1:14" ht="15" customHeight="1" x14ac:dyDescent="0.25">
      <c r="A2" s="34"/>
      <c r="B2" s="12">
        <v>17500</v>
      </c>
      <c r="C2" s="24" t="s">
        <v>90</v>
      </c>
      <c r="E2" s="12">
        <f>A!Quantity</f>
        <v>14060</v>
      </c>
      <c r="F2" s="24" t="str">
        <f>IF(A!UnitName&lt;&gt;"",A!UnitName,"")</f>
        <v>sf</v>
      </c>
      <c r="G2" s="12">
        <f>B!Quantity</f>
        <v>17500</v>
      </c>
      <c r="H2" s="24" t="str">
        <f>IF(B!UnitName&lt;&gt;"",B!UnitName,"")</f>
        <v>gsf</v>
      </c>
      <c r="I2" s="12">
        <f>'C'!Quantity</f>
        <v>17500</v>
      </c>
      <c r="J2" s="24" t="str">
        <f>IF('C'!UnitName&lt;&gt;"",'C'!UnitName,"")</f>
        <v>gsf</v>
      </c>
      <c r="K2" s="12">
        <f>D!Quantity</f>
        <v>17500</v>
      </c>
      <c r="L2" s="24" t="str">
        <f>IF(D!UnitName&lt;&gt;"",D!UnitName,"")</f>
        <v>gsf</v>
      </c>
      <c r="M2" s="12">
        <f>F!Quantity</f>
        <v>14060</v>
      </c>
      <c r="N2" s="24" t="str">
        <f>IF(F!UnitName&lt;&gt;"",F!UnitName,"")</f>
        <v>sf</v>
      </c>
    </row>
    <row r="3" spans="1:14" ht="15" customHeight="1" x14ac:dyDescent="0.25">
      <c r="A3" s="35" t="s">
        <v>11</v>
      </c>
      <c r="B3" s="13" t="s">
        <v>12</v>
      </c>
      <c r="C3" s="14" t="s">
        <v>13</v>
      </c>
      <c r="D3" s="15"/>
      <c r="E3" s="13" t="s">
        <v>12</v>
      </c>
      <c r="F3" s="14" t="s">
        <v>13</v>
      </c>
      <c r="G3" s="13" t="s">
        <v>12</v>
      </c>
      <c r="H3" s="14" t="s">
        <v>13</v>
      </c>
      <c r="I3" s="13" t="s">
        <v>12</v>
      </c>
      <c r="J3" s="14" t="s">
        <v>13</v>
      </c>
      <c r="K3" s="13" t="s">
        <v>12</v>
      </c>
      <c r="L3" s="14" t="s">
        <v>13</v>
      </c>
      <c r="M3" s="13" t="s">
        <v>12</v>
      </c>
      <c r="N3" s="14" t="s">
        <v>13</v>
      </c>
    </row>
    <row r="4" spans="1:14" ht="15" customHeight="1" x14ac:dyDescent="0.25">
      <c r="A4" s="36" t="s">
        <v>54</v>
      </c>
      <c r="B4" s="16">
        <f>SUM(E4,G4,I4,K4,M4)</f>
        <v>146982.69</v>
      </c>
      <c r="C4" s="17">
        <f>IF(AND(ISNUMBER(JobSize),JobSize&lt;&gt;0),B4/JobSize,0)</f>
        <v>8.3990108571428568</v>
      </c>
      <c r="E4" s="16">
        <f>A!$E$4</f>
        <v>146982.69</v>
      </c>
      <c r="F4" s="17">
        <f t="shared" ref="F4:L4" si="0">IF(AND(ISNUMBER(E$2),E$2&lt;&gt;0,E4&lt;&gt;""),E4/E$2,"")</f>
        <v>10.453960881934567</v>
      </c>
      <c r="G4" s="16"/>
      <c r="H4" s="17" t="str">
        <f t="shared" ref="H4:L4" si="1">IF(AND(ISNUMBER(G$2),G$2&lt;&gt;0,G4&lt;&gt;""),G4/G$2,"")</f>
        <v/>
      </c>
      <c r="I4" s="16"/>
      <c r="J4" s="17" t="str">
        <f t="shared" ref="J4:L4" si="2">IF(AND(ISNUMBER(I$2),I$2&lt;&gt;0,I4&lt;&gt;""),I4/I$2,"")</f>
        <v/>
      </c>
      <c r="K4" s="16"/>
      <c r="L4" s="17" t="str">
        <f t="shared" ref="L4:L31" si="3">IF(AND(ISNUMBER(K$2),K$2&lt;&gt;0,K4&lt;&gt;""),K4/K$2,"")</f>
        <v/>
      </c>
      <c r="M4" s="16"/>
      <c r="N4" s="17" t="str">
        <f t="shared" ref="N4:N31" si="4">IF(AND(ISNUMBER(M$2),M$2&lt;&gt;0,M4&lt;&gt;""),M4/M$2,"")</f>
        <v/>
      </c>
    </row>
    <row r="5" spans="1:14" ht="15" customHeight="1" x14ac:dyDescent="0.25">
      <c r="A5" s="36" t="s">
        <v>68</v>
      </c>
      <c r="B5" s="16">
        <f>SUM(E5,G5,I5,K5,M5)</f>
        <v>36682.17</v>
      </c>
      <c r="C5" s="17">
        <f>IF(AND(ISNUMBER(JobSize),JobSize&lt;&gt;0),B5/JobSize,0)</f>
        <v>2.0961240000000001</v>
      </c>
      <c r="E5" s="16">
        <f>A!$E$16</f>
        <v>34538.61</v>
      </c>
      <c r="F5" s="17">
        <f t="shared" ref="F5:L5" si="5">IF(AND(ISNUMBER(E$2),E$2&lt;&gt;0,E5&lt;&gt;""),E5/E$2,"")</f>
        <v>2.4565156472261735</v>
      </c>
      <c r="G5" s="16">
        <f>B!$E$4</f>
        <v>2143.56</v>
      </c>
      <c r="H5" s="17">
        <f t="shared" ref="H5:L5" si="6">IF(AND(ISNUMBER(G$2),G$2&lt;&gt;0,G5&lt;&gt;""),G5/G$2,"")</f>
        <v>0.12248914285714285</v>
      </c>
      <c r="I5" s="16"/>
      <c r="J5" s="17" t="str">
        <f t="shared" ref="J5:L5" si="7">IF(AND(ISNUMBER(I$2),I$2&lt;&gt;0,I5&lt;&gt;""),I5/I$2,"")</f>
        <v/>
      </c>
      <c r="K5" s="16"/>
      <c r="L5" s="17" t="str">
        <f t="shared" si="3"/>
        <v/>
      </c>
      <c r="M5" s="16"/>
      <c r="N5" s="17" t="str">
        <f t="shared" si="4"/>
        <v/>
      </c>
    </row>
    <row r="6" spans="1:14" ht="15" customHeight="1" x14ac:dyDescent="0.25">
      <c r="A6" s="36" t="s">
        <v>76</v>
      </c>
      <c r="B6" s="16">
        <f>SUM(E6,G6,I6,K6,M6)</f>
        <v>110790</v>
      </c>
      <c r="C6" s="17">
        <f>IF(AND(ISNUMBER(JobSize),JobSize&lt;&gt;0),B6/JobSize,0)</f>
        <v>6.330857142857143</v>
      </c>
      <c r="E6" s="16">
        <f>A!$E$23</f>
        <v>98204.92</v>
      </c>
      <c r="F6" s="17">
        <f t="shared" ref="F6:L6" si="8">IF(AND(ISNUMBER(E$2),E$2&lt;&gt;0,E6&lt;&gt;""),E6/E$2,"")</f>
        <v>6.9847027027027027</v>
      </c>
      <c r="G6" s="16">
        <f>B!$E$6</f>
        <v>12585.08</v>
      </c>
      <c r="H6" s="17">
        <f t="shared" ref="H6:L6" si="9">IF(AND(ISNUMBER(G$2),G$2&lt;&gt;0,G6&lt;&gt;""),G6/G$2,"")</f>
        <v>0.71914742857142855</v>
      </c>
      <c r="I6" s="16"/>
      <c r="J6" s="17" t="str">
        <f t="shared" ref="J6:L6" si="10">IF(AND(ISNUMBER(I$2),I$2&lt;&gt;0,I6&lt;&gt;""),I6/I$2,"")</f>
        <v/>
      </c>
      <c r="K6" s="16"/>
      <c r="L6" s="17" t="str">
        <f t="shared" si="3"/>
        <v/>
      </c>
      <c r="M6" s="16"/>
      <c r="N6" s="17" t="str">
        <f t="shared" si="4"/>
        <v/>
      </c>
    </row>
    <row r="7" spans="1:14" ht="15" customHeight="1" x14ac:dyDescent="0.25">
      <c r="A7" s="36" t="s">
        <v>85</v>
      </c>
      <c r="B7" s="16">
        <f>SUM(E7,G7,I7,K7,M7)</f>
        <v>4465.72</v>
      </c>
      <c r="C7" s="17">
        <f>IF(AND(ISNUMBER(JobSize),JobSize&lt;&gt;0),B7/JobSize,0)</f>
        <v>0.25518400000000002</v>
      </c>
      <c r="E7" s="16">
        <f>A!$E$32</f>
        <v>4465.72</v>
      </c>
      <c r="F7" s="17">
        <f t="shared" ref="F7:L7" si="11">IF(AND(ISNUMBER(E$2),E$2&lt;&gt;0,E7&lt;&gt;""),E7/E$2,"")</f>
        <v>0.31761877667140825</v>
      </c>
      <c r="G7" s="16"/>
      <c r="H7" s="17" t="str">
        <f t="shared" ref="H7:L7" si="12">IF(AND(ISNUMBER(G$2),G$2&lt;&gt;0,G7&lt;&gt;""),G7/G$2,"")</f>
        <v/>
      </c>
      <c r="I7" s="16"/>
      <c r="J7" s="17" t="str">
        <f t="shared" ref="J7:L7" si="13">IF(AND(ISNUMBER(I$2),I$2&lt;&gt;0,I7&lt;&gt;""),I7/I$2,"")</f>
        <v/>
      </c>
      <c r="K7" s="16"/>
      <c r="L7" s="17" t="str">
        <f t="shared" si="3"/>
        <v/>
      </c>
      <c r="M7" s="16"/>
      <c r="N7" s="17" t="str">
        <f t="shared" si="4"/>
        <v/>
      </c>
    </row>
    <row r="8" spans="1:14" ht="15" customHeight="1" x14ac:dyDescent="0.25">
      <c r="A8" s="36" t="s">
        <v>93</v>
      </c>
      <c r="B8" s="16">
        <f>SUM(E8,G8,I8,K8,M8)</f>
        <v>15276.18</v>
      </c>
      <c r="C8" s="17">
        <f>IF(AND(ISNUMBER(JobSize),JobSize&lt;&gt;0),B8/JobSize,0)</f>
        <v>0.87292457142857149</v>
      </c>
      <c r="E8" s="16"/>
      <c r="F8" s="17" t="str">
        <f t="shared" ref="F8:L8" si="14">IF(AND(ISNUMBER(E$2),E$2&lt;&gt;0,E8&lt;&gt;""),E8/E$2,"")</f>
        <v/>
      </c>
      <c r="G8" s="16">
        <f>B!$E$10</f>
        <v>15276.18</v>
      </c>
      <c r="H8" s="17">
        <f t="shared" ref="H8:L8" si="15">IF(AND(ISNUMBER(G$2),G$2&lt;&gt;0,G8&lt;&gt;""),G8/G$2,"")</f>
        <v>0.87292457142857149</v>
      </c>
      <c r="I8" s="16"/>
      <c r="J8" s="17" t="str">
        <f t="shared" ref="J8:L8" si="16">IF(AND(ISNUMBER(I$2),I$2&lt;&gt;0,I8&lt;&gt;""),I8/I$2,"")</f>
        <v/>
      </c>
      <c r="K8" s="16"/>
      <c r="L8" s="17" t="str">
        <f t="shared" si="3"/>
        <v/>
      </c>
      <c r="M8" s="16"/>
      <c r="N8" s="17" t="str">
        <f t="shared" si="4"/>
        <v/>
      </c>
    </row>
    <row r="9" spans="1:14" ht="15" customHeight="1" x14ac:dyDescent="0.25">
      <c r="A9" s="36" t="s">
        <v>96</v>
      </c>
      <c r="B9" s="16">
        <f>SUM(E9,G9,I9,K9,M9)</f>
        <v>27667.93</v>
      </c>
      <c r="C9" s="17">
        <f>IF(AND(ISNUMBER(JobSize),JobSize&lt;&gt;0),B9/JobSize,0)</f>
        <v>1.5810245714285713</v>
      </c>
      <c r="E9" s="16"/>
      <c r="F9" s="17" t="str">
        <f t="shared" ref="F9:L9" si="17">IF(AND(ISNUMBER(E$2),E$2&lt;&gt;0,E9&lt;&gt;""),E9/E$2,"")</f>
        <v/>
      </c>
      <c r="G9" s="16">
        <f>B!$E$13</f>
        <v>27667.93</v>
      </c>
      <c r="H9" s="17">
        <f t="shared" ref="H9:L9" si="18">IF(AND(ISNUMBER(G$2),G$2&lt;&gt;0,G9&lt;&gt;""),G9/G$2,"")</f>
        <v>1.5810245714285713</v>
      </c>
      <c r="I9" s="16"/>
      <c r="J9" s="17" t="str">
        <f t="shared" ref="J9:L9" si="19">IF(AND(ISNUMBER(I$2),I$2&lt;&gt;0,I9&lt;&gt;""),I9/I$2,"")</f>
        <v/>
      </c>
      <c r="K9" s="16"/>
      <c r="L9" s="17" t="str">
        <f t="shared" si="3"/>
        <v/>
      </c>
      <c r="M9" s="16"/>
      <c r="N9" s="17" t="str">
        <f t="shared" si="4"/>
        <v/>
      </c>
    </row>
    <row r="10" spans="1:14" ht="15" customHeight="1" x14ac:dyDescent="0.25">
      <c r="A10" s="36" t="s">
        <v>98</v>
      </c>
      <c r="B10" s="16">
        <f>SUM(E10,G10,I10,K10,M10)</f>
        <v>15228.5</v>
      </c>
      <c r="C10" s="17">
        <f>IF(AND(ISNUMBER(JobSize),JobSize&lt;&gt;0),B10/JobSize,0)</f>
        <v>0.87019999999999997</v>
      </c>
      <c r="E10" s="16"/>
      <c r="F10" s="17" t="str">
        <f t="shared" ref="F10:L10" si="20">IF(AND(ISNUMBER(E$2),E$2&lt;&gt;0,E10&lt;&gt;""),E10/E$2,"")</f>
        <v/>
      </c>
      <c r="G10" s="16">
        <f>B!$E$15</f>
        <v>15228.5</v>
      </c>
      <c r="H10" s="17">
        <f t="shared" ref="H10:L10" si="21">IF(AND(ISNUMBER(G$2),G$2&lt;&gt;0,G10&lt;&gt;""),G10/G$2,"")</f>
        <v>0.87019999999999997</v>
      </c>
      <c r="I10" s="16"/>
      <c r="J10" s="17" t="str">
        <f t="shared" ref="J10:L10" si="22">IF(AND(ISNUMBER(I$2),I$2&lt;&gt;0,I10&lt;&gt;""),I10/I$2,"")</f>
        <v/>
      </c>
      <c r="K10" s="16"/>
      <c r="L10" s="17" t="str">
        <f t="shared" si="3"/>
        <v/>
      </c>
      <c r="M10" s="16"/>
      <c r="N10" s="17" t="str">
        <f t="shared" si="4"/>
        <v/>
      </c>
    </row>
    <row r="11" spans="1:14" ht="15" customHeight="1" x14ac:dyDescent="0.25">
      <c r="A11" s="36" t="s">
        <v>125</v>
      </c>
      <c r="B11" s="16">
        <f>SUM(E11,G11,I11,K11,M11)</f>
        <v>25354.129999999997</v>
      </c>
      <c r="C11" s="17">
        <f>IF(AND(ISNUMBER(JobSize),JobSize&lt;&gt;0),B11/JobSize,0)</f>
        <v>1.4488074285714285</v>
      </c>
      <c r="E11" s="16"/>
      <c r="F11" s="17" t="str">
        <f t="shared" ref="F11:L11" si="23">IF(AND(ISNUMBER(E$2),E$2&lt;&gt;0,E11&lt;&gt;""),E11/E$2,"")</f>
        <v/>
      </c>
      <c r="G11" s="16"/>
      <c r="H11" s="17" t="str">
        <f t="shared" ref="H11:L11" si="24">IF(AND(ISNUMBER(G$2),G$2&lt;&gt;0,G11&lt;&gt;""),G11/G$2,"")</f>
        <v/>
      </c>
      <c r="I11" s="16">
        <f>'C'!$E$4</f>
        <v>25354.129999999997</v>
      </c>
      <c r="J11" s="17">
        <f t="shared" ref="J11:L11" si="25">IF(AND(ISNUMBER(I$2),I$2&lt;&gt;0,I11&lt;&gt;""),I11/I$2,"")</f>
        <v>1.4488074285714285</v>
      </c>
      <c r="K11" s="16"/>
      <c r="L11" s="17" t="str">
        <f t="shared" si="3"/>
        <v/>
      </c>
      <c r="M11" s="16"/>
      <c r="N11" s="17" t="str">
        <f t="shared" si="4"/>
        <v/>
      </c>
    </row>
    <row r="12" spans="1:14" ht="15" customHeight="1" x14ac:dyDescent="0.25">
      <c r="A12" s="36" t="s">
        <v>130</v>
      </c>
      <c r="B12" s="16">
        <f>SUM(E12,G12,I12,K12,M12)</f>
        <v>646.4</v>
      </c>
      <c r="C12" s="17">
        <f>IF(AND(ISNUMBER(JobSize),JobSize&lt;&gt;0),B12/JobSize,0)</f>
        <v>3.6937142857142856E-2</v>
      </c>
      <c r="E12" s="16"/>
      <c r="F12" s="17" t="str">
        <f t="shared" ref="F12:L12" si="26">IF(AND(ISNUMBER(E$2),E$2&lt;&gt;0,E12&lt;&gt;""),E12/E$2,"")</f>
        <v/>
      </c>
      <c r="G12" s="16"/>
      <c r="H12" s="17" t="str">
        <f t="shared" ref="H12:L12" si="27">IF(AND(ISNUMBER(G$2),G$2&lt;&gt;0,G12&lt;&gt;""),G12/G$2,"")</f>
        <v/>
      </c>
      <c r="I12" s="16">
        <f>'C'!$E$9</f>
        <v>646.4</v>
      </c>
      <c r="J12" s="17">
        <f t="shared" ref="J12:L12" si="28">IF(AND(ISNUMBER(I$2),I$2&lt;&gt;0,I12&lt;&gt;""),I12/I$2,"")</f>
        <v>3.6937142857142856E-2</v>
      </c>
      <c r="K12" s="16"/>
      <c r="L12" s="17" t="str">
        <f t="shared" si="3"/>
        <v/>
      </c>
      <c r="M12" s="16"/>
      <c r="N12" s="17" t="str">
        <f t="shared" si="4"/>
        <v/>
      </c>
    </row>
    <row r="13" spans="1:14" ht="15" customHeight="1" x14ac:dyDescent="0.25">
      <c r="A13" s="36" t="s">
        <v>87</v>
      </c>
      <c r="B13" s="16">
        <f>SUM(E13,G13,I13,K13,M13)</f>
        <v>10631.369999999999</v>
      </c>
      <c r="C13" s="17">
        <f>IF(AND(ISNUMBER(JobSize),JobSize&lt;&gt;0),B13/JobSize,0)</f>
        <v>0.60750685714285713</v>
      </c>
      <c r="E13" s="16">
        <f>A!$E$34</f>
        <v>4088.79</v>
      </c>
      <c r="F13" s="17">
        <f t="shared" ref="F13:L13" si="29">IF(AND(ISNUMBER(E$2),E$2&lt;&gt;0,E13&lt;&gt;""),E13/E$2,"")</f>
        <v>0.29081009957325749</v>
      </c>
      <c r="G13" s="16"/>
      <c r="H13" s="17" t="str">
        <f t="shared" ref="H13:L13" si="30">IF(AND(ISNUMBER(G$2),G$2&lt;&gt;0,G13&lt;&gt;""),G13/G$2,"")</f>
        <v/>
      </c>
      <c r="I13" s="16">
        <f>'C'!$E$11</f>
        <v>6542.58</v>
      </c>
      <c r="J13" s="17">
        <f t="shared" ref="J13:L13" si="31">IF(AND(ISNUMBER(I$2),I$2&lt;&gt;0,I13&lt;&gt;""),I13/I$2,"")</f>
        <v>0.3738617142857143</v>
      </c>
      <c r="K13" s="16"/>
      <c r="L13" s="17" t="str">
        <f t="shared" si="3"/>
        <v/>
      </c>
      <c r="M13" s="16"/>
      <c r="N13" s="17" t="str">
        <f t="shared" si="4"/>
        <v/>
      </c>
    </row>
    <row r="14" spans="1:14" ht="15" customHeight="1" x14ac:dyDescent="0.25">
      <c r="A14" s="36" t="s">
        <v>100</v>
      </c>
      <c r="B14" s="16">
        <f>SUM(E14,G14,I14,K14,M14)</f>
        <v>9661.18</v>
      </c>
      <c r="C14" s="17">
        <f>IF(AND(ISNUMBER(JobSize),JobSize&lt;&gt;0),B14/JobSize,0)</f>
        <v>0.55206742857142854</v>
      </c>
      <c r="E14" s="16"/>
      <c r="F14" s="17" t="str">
        <f t="shared" ref="F14:L14" si="32">IF(AND(ISNUMBER(E$2),E$2&lt;&gt;0,E14&lt;&gt;""),E14/E$2,"")</f>
        <v/>
      </c>
      <c r="G14" s="16">
        <f>B!$E$17</f>
        <v>9661.18</v>
      </c>
      <c r="H14" s="17">
        <f t="shared" ref="H14:L14" si="33">IF(AND(ISNUMBER(G$2),G$2&lt;&gt;0,G14&lt;&gt;""),G14/G$2,"")</f>
        <v>0.55206742857142854</v>
      </c>
      <c r="I14" s="16"/>
      <c r="J14" s="17" t="str">
        <f t="shared" ref="J14:L14" si="34">IF(AND(ISNUMBER(I$2),I$2&lt;&gt;0,I14&lt;&gt;""),I14/I$2,"")</f>
        <v/>
      </c>
      <c r="K14" s="16"/>
      <c r="L14" s="17" t="str">
        <f t="shared" si="3"/>
        <v/>
      </c>
      <c r="M14" s="16"/>
      <c r="N14" s="17" t="str">
        <f t="shared" si="4"/>
        <v/>
      </c>
    </row>
    <row r="15" spans="1:14" ht="15" customHeight="1" x14ac:dyDescent="0.25">
      <c r="A15" s="36" t="s">
        <v>104</v>
      </c>
      <c r="B15" s="16">
        <f>SUM(E15,G15,I15,K15,M15)</f>
        <v>14779.47</v>
      </c>
      <c r="C15" s="17">
        <f>IF(AND(ISNUMBER(JobSize),JobSize&lt;&gt;0),B15/JobSize,0)</f>
        <v>0.84454114285714277</v>
      </c>
      <c r="E15" s="16"/>
      <c r="F15" s="17" t="str">
        <f t="shared" ref="F15:L15" si="35">IF(AND(ISNUMBER(E$2),E$2&lt;&gt;0,E15&lt;&gt;""),E15/E$2,"")</f>
        <v/>
      </c>
      <c r="G15" s="16">
        <f>B!$E$21</f>
        <v>6318.8899999999994</v>
      </c>
      <c r="H15" s="17">
        <f t="shared" ref="H15:L15" si="36">IF(AND(ISNUMBER(G$2),G$2&lt;&gt;0,G15&lt;&gt;""),G15/G$2,"")</f>
        <v>0.36107942857142855</v>
      </c>
      <c r="I15" s="16">
        <f>'C'!$E$13</f>
        <v>8460.58</v>
      </c>
      <c r="J15" s="17">
        <f t="shared" ref="J15:L15" si="37">IF(AND(ISNUMBER(I$2),I$2&lt;&gt;0,I15&lt;&gt;""),I15/I$2,"")</f>
        <v>0.48346171428571427</v>
      </c>
      <c r="K15" s="16"/>
      <c r="L15" s="17" t="str">
        <f t="shared" si="3"/>
        <v/>
      </c>
      <c r="M15" s="16"/>
      <c r="N15" s="17" t="str">
        <f t="shared" si="4"/>
        <v/>
      </c>
    </row>
    <row r="16" spans="1:14" ht="15" customHeight="1" x14ac:dyDescent="0.25">
      <c r="A16" s="36" t="s">
        <v>136</v>
      </c>
      <c r="B16" s="16">
        <f>SUM(E16,G16,I16,K16,M16)</f>
        <v>6014.08</v>
      </c>
      <c r="C16" s="17">
        <f>IF(AND(ISNUMBER(JobSize),JobSize&lt;&gt;0),B16/JobSize,0)</f>
        <v>0.34366171428571429</v>
      </c>
      <c r="E16" s="16"/>
      <c r="F16" s="17" t="str">
        <f t="shared" ref="F16:L16" si="38">IF(AND(ISNUMBER(E$2),E$2&lt;&gt;0,E16&lt;&gt;""),E16/E$2,"")</f>
        <v/>
      </c>
      <c r="G16" s="16"/>
      <c r="H16" s="17" t="str">
        <f t="shared" ref="H16:L16" si="39">IF(AND(ISNUMBER(G$2),G$2&lt;&gt;0,G16&lt;&gt;""),G16/G$2,"")</f>
        <v/>
      </c>
      <c r="I16" s="16">
        <f>'C'!$E$17</f>
        <v>6014.08</v>
      </c>
      <c r="J16" s="17">
        <f t="shared" ref="J16:L16" si="40">IF(AND(ISNUMBER(I$2),I$2&lt;&gt;0,I16&lt;&gt;""),I16/I$2,"")</f>
        <v>0.34366171428571429</v>
      </c>
      <c r="K16" s="16"/>
      <c r="L16" s="17" t="str">
        <f t="shared" si="3"/>
        <v/>
      </c>
      <c r="M16" s="16"/>
      <c r="N16" s="17" t="str">
        <f t="shared" si="4"/>
        <v/>
      </c>
    </row>
    <row r="17" spans="1:14" ht="15" customHeight="1" x14ac:dyDescent="0.25">
      <c r="A17" s="36" t="s">
        <v>109</v>
      </c>
      <c r="B17" s="16">
        <f>SUM(E17,G17,I17,K17,M17)</f>
        <v>13738.94</v>
      </c>
      <c r="C17" s="17">
        <f>IF(AND(ISNUMBER(JobSize),JobSize&lt;&gt;0),B17/JobSize,0)</f>
        <v>0.78508228571428573</v>
      </c>
      <c r="E17" s="16"/>
      <c r="F17" s="17" t="str">
        <f t="shared" ref="F17:L17" si="41">IF(AND(ISNUMBER(E$2),E$2&lt;&gt;0,E17&lt;&gt;""),E17/E$2,"")</f>
        <v/>
      </c>
      <c r="G17" s="16">
        <f>B!$E$25</f>
        <v>8842.51</v>
      </c>
      <c r="H17" s="17">
        <f t="shared" ref="H17:L17" si="42">IF(AND(ISNUMBER(G$2),G$2&lt;&gt;0,G17&lt;&gt;""),G17/G$2,"")</f>
        <v>0.50528628571428569</v>
      </c>
      <c r="I17" s="16">
        <f>'C'!$E$19</f>
        <v>4896.43</v>
      </c>
      <c r="J17" s="17">
        <f t="shared" ref="J17:L17" si="43">IF(AND(ISNUMBER(I$2),I$2&lt;&gt;0,I17&lt;&gt;""),I17/I$2,"")</f>
        <v>0.27979599999999999</v>
      </c>
      <c r="K17" s="16"/>
      <c r="L17" s="17" t="str">
        <f t="shared" si="3"/>
        <v/>
      </c>
      <c r="M17" s="16"/>
      <c r="N17" s="17" t="str">
        <f t="shared" si="4"/>
        <v/>
      </c>
    </row>
    <row r="18" spans="1:14" ht="15" customHeight="1" x14ac:dyDescent="0.25">
      <c r="A18" s="36" t="s">
        <v>111</v>
      </c>
      <c r="B18" s="16">
        <f>SUM(E18,G18,I18,K18,M18)</f>
        <v>1076.75</v>
      </c>
      <c r="C18" s="17">
        <f>IF(AND(ISNUMBER(JobSize),JobSize&lt;&gt;0),B18/JobSize,0)</f>
        <v>6.1528571428571426E-2</v>
      </c>
      <c r="E18" s="16"/>
      <c r="F18" s="17" t="str">
        <f t="shared" ref="F18:L18" si="44">IF(AND(ISNUMBER(E$2),E$2&lt;&gt;0,E18&lt;&gt;""),E18/E$2,"")</f>
        <v/>
      </c>
      <c r="G18" s="16">
        <f>B!$E$27</f>
        <v>1076.75</v>
      </c>
      <c r="H18" s="17">
        <f t="shared" ref="H18:L18" si="45">IF(AND(ISNUMBER(G$2),G$2&lt;&gt;0,G18&lt;&gt;""),G18/G$2,"")</f>
        <v>6.1528571428571426E-2</v>
      </c>
      <c r="I18" s="16"/>
      <c r="J18" s="17" t="str">
        <f t="shared" ref="J18:L18" si="46">IF(AND(ISNUMBER(I$2),I$2&lt;&gt;0,I18&lt;&gt;""),I18/I$2,"")</f>
        <v/>
      </c>
      <c r="K18" s="16"/>
      <c r="L18" s="17" t="str">
        <f t="shared" si="3"/>
        <v/>
      </c>
      <c r="M18" s="16"/>
      <c r="N18" s="17" t="str">
        <f t="shared" si="4"/>
        <v/>
      </c>
    </row>
    <row r="19" spans="1:14" ht="15" customHeight="1" x14ac:dyDescent="0.25">
      <c r="A19" s="36" t="s">
        <v>113</v>
      </c>
      <c r="B19" s="16">
        <f>SUM(E19,G19,I19,K19,M19)</f>
        <v>12090.099999999999</v>
      </c>
      <c r="C19" s="17">
        <f>IF(AND(ISNUMBER(JobSize),JobSize&lt;&gt;0),B19/JobSize,0)</f>
        <v>0.69086285714285711</v>
      </c>
      <c r="E19" s="16"/>
      <c r="F19" s="17" t="str">
        <f t="shared" ref="F19:L19" si="47">IF(AND(ISNUMBER(E$2),E$2&lt;&gt;0,E19&lt;&gt;""),E19/E$2,"")</f>
        <v/>
      </c>
      <c r="G19" s="16">
        <f>B!$E$29</f>
        <v>5950.57</v>
      </c>
      <c r="H19" s="17">
        <f t="shared" ref="H19:L19" si="48">IF(AND(ISNUMBER(G$2),G$2&lt;&gt;0,G19&lt;&gt;""),G19/G$2,"")</f>
        <v>0.34003257142857141</v>
      </c>
      <c r="I19" s="16">
        <f>'C'!$E$21</f>
        <v>6139.53</v>
      </c>
      <c r="J19" s="17">
        <f t="shared" ref="J19:L19" si="49">IF(AND(ISNUMBER(I$2),I$2&lt;&gt;0,I19&lt;&gt;""),I19/I$2,"")</f>
        <v>0.35083028571428571</v>
      </c>
      <c r="K19" s="16"/>
      <c r="L19" s="17" t="str">
        <f t="shared" si="3"/>
        <v/>
      </c>
      <c r="M19" s="16"/>
      <c r="N19" s="17" t="str">
        <f t="shared" si="4"/>
        <v/>
      </c>
    </row>
    <row r="20" spans="1:14" ht="15" customHeight="1" x14ac:dyDescent="0.25">
      <c r="A20" s="36" t="s">
        <v>141</v>
      </c>
      <c r="B20" s="16">
        <f>SUM(E20,G20,I20,K20,M20)</f>
        <v>20484.36</v>
      </c>
      <c r="C20" s="17">
        <f>IF(AND(ISNUMBER(JobSize),JobSize&lt;&gt;0),B20/JobSize,0)</f>
        <v>1.1705348571428571</v>
      </c>
      <c r="E20" s="16"/>
      <c r="F20" s="17" t="str">
        <f t="shared" ref="F20:L20" si="50">IF(AND(ISNUMBER(E$2),E$2&lt;&gt;0,E20&lt;&gt;""),E20/E$2,"")</f>
        <v/>
      </c>
      <c r="G20" s="16"/>
      <c r="H20" s="17" t="str">
        <f t="shared" ref="H20:L20" si="51">IF(AND(ISNUMBER(G$2),G$2&lt;&gt;0,G20&lt;&gt;""),G20/G$2,"")</f>
        <v/>
      </c>
      <c r="I20" s="16">
        <f>'C'!$E$25</f>
        <v>20484.36</v>
      </c>
      <c r="J20" s="17">
        <f t="shared" ref="J20:L20" si="52">IF(AND(ISNUMBER(I$2),I$2&lt;&gt;0,I20&lt;&gt;""),I20/I$2,"")</f>
        <v>1.1705348571428571</v>
      </c>
      <c r="K20" s="16"/>
      <c r="L20" s="17" t="str">
        <f t="shared" si="3"/>
        <v/>
      </c>
      <c r="M20" s="16"/>
      <c r="N20" s="17" t="str">
        <f t="shared" si="4"/>
        <v/>
      </c>
    </row>
    <row r="21" spans="1:14" ht="15" customHeight="1" x14ac:dyDescent="0.25">
      <c r="A21" s="36" t="s">
        <v>119</v>
      </c>
      <c r="B21" s="16">
        <f>SUM(E21,G21,I21,K21,M21)</f>
        <v>33882.949999999997</v>
      </c>
      <c r="C21" s="17">
        <f>IF(AND(ISNUMBER(JobSize),JobSize&lt;&gt;0),B21/JobSize,0)</f>
        <v>1.9361685714285712</v>
      </c>
      <c r="E21" s="16"/>
      <c r="F21" s="17" t="str">
        <f t="shared" ref="F21:L21" si="53">IF(AND(ISNUMBER(E$2),E$2&lt;&gt;0,E21&lt;&gt;""),E21/E$2,"")</f>
        <v/>
      </c>
      <c r="G21" s="16">
        <f>B!$E$34</f>
        <v>11765.920000000002</v>
      </c>
      <c r="H21" s="17">
        <f t="shared" ref="H21:L21" si="54">IF(AND(ISNUMBER(G$2),G$2&lt;&gt;0,G21&lt;&gt;""),G21/G$2,"")</f>
        <v>0.67233828571428578</v>
      </c>
      <c r="I21" s="16">
        <f>'C'!$E$28</f>
        <v>22117.03</v>
      </c>
      <c r="J21" s="17">
        <f t="shared" ref="J21:L21" si="55">IF(AND(ISNUMBER(I$2),I$2&lt;&gt;0,I21&lt;&gt;""),I21/I$2,"")</f>
        <v>1.2638302857142856</v>
      </c>
      <c r="K21" s="16"/>
      <c r="L21" s="17" t="str">
        <f t="shared" si="3"/>
        <v/>
      </c>
      <c r="M21" s="16"/>
      <c r="N21" s="17" t="str">
        <f t="shared" si="4"/>
        <v/>
      </c>
    </row>
    <row r="22" spans="1:14" ht="15" customHeight="1" x14ac:dyDescent="0.25">
      <c r="A22" s="36" t="s">
        <v>147</v>
      </c>
      <c r="B22" s="16">
        <f>SUM(E22,G22,I22,K22,M22)</f>
        <v>11835.84</v>
      </c>
      <c r="C22" s="17">
        <f>IF(AND(ISNUMBER(JobSize),JobSize&lt;&gt;0),B22/JobSize,0)</f>
        <v>0.67633371428571432</v>
      </c>
      <c r="E22" s="16"/>
      <c r="F22" s="17" t="str">
        <f t="shared" ref="F22:L22" si="56">IF(AND(ISNUMBER(E$2),E$2&lt;&gt;0,E22&lt;&gt;""),E22/E$2,"")</f>
        <v/>
      </c>
      <c r="G22" s="16"/>
      <c r="H22" s="17" t="str">
        <f t="shared" ref="H22:L22" si="57">IF(AND(ISNUMBER(G$2),G$2&lt;&gt;0,G22&lt;&gt;""),G22/G$2,"")</f>
        <v/>
      </c>
      <c r="I22" s="16">
        <f>'C'!$E$34</f>
        <v>11835.84</v>
      </c>
      <c r="J22" s="17">
        <f t="shared" ref="J22:L22" si="58">IF(AND(ISNUMBER(I$2),I$2&lt;&gt;0,I22&lt;&gt;""),I22/I$2,"")</f>
        <v>0.67633371428571432</v>
      </c>
      <c r="K22" s="16"/>
      <c r="L22" s="17" t="str">
        <f t="shared" si="3"/>
        <v/>
      </c>
      <c r="M22" s="16"/>
      <c r="N22" s="17" t="str">
        <f t="shared" si="4"/>
        <v/>
      </c>
    </row>
    <row r="23" spans="1:14" ht="15" customHeight="1" x14ac:dyDescent="0.25">
      <c r="A23" s="36" t="s">
        <v>151</v>
      </c>
      <c r="B23" s="16">
        <f>SUM(E23,G23,I23,K23,M23)</f>
        <v>10647.59</v>
      </c>
      <c r="C23" s="17">
        <f>IF(AND(ISNUMBER(JobSize),JobSize&lt;&gt;0),B23/JobSize,0)</f>
        <v>0.60843371428571424</v>
      </c>
      <c r="E23" s="16"/>
      <c r="F23" s="17" t="str">
        <f t="shared" ref="F23:L23" si="59">IF(AND(ISNUMBER(E$2),E$2&lt;&gt;0,E23&lt;&gt;""),E23/E$2,"")</f>
        <v/>
      </c>
      <c r="G23" s="16"/>
      <c r="H23" s="17" t="str">
        <f t="shared" ref="H23:L23" si="60">IF(AND(ISNUMBER(G$2),G$2&lt;&gt;0,G23&lt;&gt;""),G23/G$2,"")</f>
        <v/>
      </c>
      <c r="I23" s="16">
        <f>'C'!$E$38</f>
        <v>10647.59</v>
      </c>
      <c r="J23" s="17">
        <f t="shared" ref="J23:L23" si="61">IF(AND(ISNUMBER(I$2),I$2&lt;&gt;0,I23&lt;&gt;""),I23/I$2,"")</f>
        <v>0.60843371428571424</v>
      </c>
      <c r="K23" s="16"/>
      <c r="L23" s="17" t="str">
        <f t="shared" si="3"/>
        <v/>
      </c>
      <c r="M23" s="16"/>
      <c r="N23" s="17" t="str">
        <f t="shared" si="4"/>
        <v/>
      </c>
    </row>
    <row r="24" spans="1:14" ht="15" customHeight="1" x14ac:dyDescent="0.25">
      <c r="A24" s="36" t="s">
        <v>153</v>
      </c>
      <c r="B24" s="16">
        <f>SUM(E24,G24,I24,K24,M24)</f>
        <v>22678.02</v>
      </c>
      <c r="C24" s="17">
        <f>IF(AND(ISNUMBER(JobSize),JobSize&lt;&gt;0),B24/JobSize,0)</f>
        <v>1.2958868571428572</v>
      </c>
      <c r="E24" s="16"/>
      <c r="F24" s="17" t="str">
        <f t="shared" ref="F24:L24" si="62">IF(AND(ISNUMBER(E$2),E$2&lt;&gt;0,E24&lt;&gt;""),E24/E$2,"")</f>
        <v/>
      </c>
      <c r="G24" s="16"/>
      <c r="H24" s="17" t="str">
        <f t="shared" ref="H24:L24" si="63">IF(AND(ISNUMBER(G$2),G$2&lt;&gt;0,G24&lt;&gt;""),G24/G$2,"")</f>
        <v/>
      </c>
      <c r="I24" s="16">
        <f>'C'!$E$40</f>
        <v>22678.02</v>
      </c>
      <c r="J24" s="17">
        <f t="shared" ref="J24:L24" si="64">IF(AND(ISNUMBER(I$2),I$2&lt;&gt;0,I24&lt;&gt;""),I24/I$2,"")</f>
        <v>1.2958868571428572</v>
      </c>
      <c r="K24" s="16"/>
      <c r="L24" s="17" t="str">
        <f t="shared" si="3"/>
        <v/>
      </c>
      <c r="M24" s="16"/>
      <c r="N24" s="17" t="str">
        <f t="shared" si="4"/>
        <v/>
      </c>
    </row>
    <row r="25" spans="1:14" ht="15" customHeight="1" x14ac:dyDescent="0.25">
      <c r="A25" s="36" t="s">
        <v>157</v>
      </c>
      <c r="B25" s="16">
        <f>SUM(E25,G25,I25,K25,M25)</f>
        <v>4030.38</v>
      </c>
      <c r="C25" s="17">
        <f>IF(AND(ISNUMBER(JobSize),JobSize&lt;&gt;0),B25/JobSize,0)</f>
        <v>0.23030742857142858</v>
      </c>
      <c r="E25" s="16"/>
      <c r="F25" s="17" t="str">
        <f t="shared" ref="F25:L25" si="65">IF(AND(ISNUMBER(E$2),E$2&lt;&gt;0,E25&lt;&gt;""),E25/E$2,"")</f>
        <v/>
      </c>
      <c r="G25" s="16"/>
      <c r="H25" s="17" t="str">
        <f t="shared" ref="H25:L25" si="66">IF(AND(ISNUMBER(G$2),G$2&lt;&gt;0,G25&lt;&gt;""),G25/G$2,"")</f>
        <v/>
      </c>
      <c r="I25" s="16">
        <f>'C'!$E$44</f>
        <v>4030.38</v>
      </c>
      <c r="J25" s="17">
        <f t="shared" ref="J25:L25" si="67">IF(AND(ISNUMBER(I$2),I$2&lt;&gt;0,I25&lt;&gt;""),I25/I$2,"")</f>
        <v>0.23030742857142858</v>
      </c>
      <c r="K25" s="16"/>
      <c r="L25" s="17" t="str">
        <f t="shared" si="3"/>
        <v/>
      </c>
      <c r="M25" s="16"/>
      <c r="N25" s="17" t="str">
        <f t="shared" si="4"/>
        <v/>
      </c>
    </row>
    <row r="26" spans="1:14" ht="15" customHeight="1" x14ac:dyDescent="0.25">
      <c r="A26" s="36" t="s">
        <v>162</v>
      </c>
      <c r="B26" s="16">
        <f>SUM(E26,G26,I26,K26,M26)</f>
        <v>6059.38</v>
      </c>
      <c r="C26" s="17">
        <f>IF(AND(ISNUMBER(JobSize),JobSize&lt;&gt;0),B26/JobSize,0)</f>
        <v>0.34625028571428573</v>
      </c>
      <c r="E26" s="16"/>
      <c r="F26" s="17" t="str">
        <f t="shared" ref="F26:L26" si="68">IF(AND(ISNUMBER(E$2),E$2&lt;&gt;0,E26&lt;&gt;""),E26/E$2,"")</f>
        <v/>
      </c>
      <c r="G26" s="16"/>
      <c r="H26" s="17" t="str">
        <f t="shared" ref="H26:L26" si="69">IF(AND(ISNUMBER(G$2),G$2&lt;&gt;0,G26&lt;&gt;""),G26/G$2,"")</f>
        <v/>
      </c>
      <c r="I26" s="16">
        <f>'C'!$E$49</f>
        <v>6059.38</v>
      </c>
      <c r="J26" s="17">
        <f t="shared" ref="J26:L26" si="70">IF(AND(ISNUMBER(I$2),I$2&lt;&gt;0,I26&lt;&gt;""),I26/I$2,"")</f>
        <v>0.34625028571428573</v>
      </c>
      <c r="K26" s="16"/>
      <c r="L26" s="17" t="str">
        <f t="shared" si="3"/>
        <v/>
      </c>
      <c r="M26" s="16"/>
      <c r="N26" s="17" t="str">
        <f t="shared" si="4"/>
        <v/>
      </c>
    </row>
    <row r="27" spans="1:14" ht="15" customHeight="1" x14ac:dyDescent="0.25">
      <c r="A27" s="36" t="s">
        <v>166</v>
      </c>
      <c r="B27" s="16">
        <f>SUM(E27,G27,I27,K27,M27)</f>
        <v>496.65</v>
      </c>
      <c r="C27" s="17">
        <f>IF(AND(ISNUMBER(JobSize),JobSize&lt;&gt;0),B27/JobSize,0)</f>
        <v>2.8379999999999999E-2</v>
      </c>
      <c r="E27" s="16"/>
      <c r="F27" s="17" t="str">
        <f t="shared" ref="F27:L27" si="71">IF(AND(ISNUMBER(E$2),E$2&lt;&gt;0,E27&lt;&gt;""),E27/E$2,"")</f>
        <v/>
      </c>
      <c r="G27" s="16"/>
      <c r="H27" s="17" t="str">
        <f t="shared" ref="H27:L27" si="72">IF(AND(ISNUMBER(G$2),G$2&lt;&gt;0,G27&lt;&gt;""),G27/G$2,"")</f>
        <v/>
      </c>
      <c r="I27" s="16">
        <f>'C'!$E$53</f>
        <v>496.65</v>
      </c>
      <c r="J27" s="17">
        <f t="shared" ref="J27:L27" si="73">IF(AND(ISNUMBER(I$2),I$2&lt;&gt;0,I27&lt;&gt;""),I27/I$2,"")</f>
        <v>2.8379999999999999E-2</v>
      </c>
      <c r="K27" s="16"/>
      <c r="L27" s="17" t="str">
        <f t="shared" si="3"/>
        <v/>
      </c>
      <c r="M27" s="16"/>
      <c r="N27" s="17" t="str">
        <f t="shared" si="4"/>
        <v/>
      </c>
    </row>
    <row r="28" spans="1:14" ht="15" customHeight="1" x14ac:dyDescent="0.25">
      <c r="A28" s="36" t="s">
        <v>179</v>
      </c>
      <c r="B28" s="16">
        <f>SUM(E28,G28,I28,K28,M28)</f>
        <v>352480.71</v>
      </c>
      <c r="C28" s="17">
        <f>IF(AND(ISNUMBER(JobSize),JobSize&lt;&gt;0),B28/JobSize,0)</f>
        <v>20.141754857142857</v>
      </c>
      <c r="E28" s="16"/>
      <c r="F28" s="17" t="str">
        <f t="shared" ref="F28:L28" si="74">IF(AND(ISNUMBER(E$2),E$2&lt;&gt;0,E28&lt;&gt;""),E28/E$2,"")</f>
        <v/>
      </c>
      <c r="G28" s="16"/>
      <c r="H28" s="17" t="str">
        <f t="shared" ref="H28:L28" si="75">IF(AND(ISNUMBER(G$2),G$2&lt;&gt;0,G28&lt;&gt;""),G28/G$2,"")</f>
        <v/>
      </c>
      <c r="I28" s="16"/>
      <c r="J28" s="17" t="str">
        <f t="shared" ref="J28:L28" si="76">IF(AND(ISNUMBER(I$2),I$2&lt;&gt;0,I28&lt;&gt;""),I28/I$2,"")</f>
        <v/>
      </c>
      <c r="K28" s="16"/>
      <c r="L28" s="17" t="str">
        <f t="shared" si="3"/>
        <v/>
      </c>
      <c r="M28" s="16">
        <f>F!$E$4</f>
        <v>352480.71</v>
      </c>
      <c r="N28" s="17">
        <f t="shared" si="4"/>
        <v>25.069751778093885</v>
      </c>
    </row>
    <row r="29" spans="1:14" ht="15" customHeight="1" x14ac:dyDescent="0.25">
      <c r="A29" s="36" t="s">
        <v>170</v>
      </c>
      <c r="B29" s="16">
        <f>SUM(E29,G29,I29,K29,M29)</f>
        <v>70000</v>
      </c>
      <c r="C29" s="17">
        <f>IF(AND(ISNUMBER(JobSize),JobSize&lt;&gt;0),B29/JobSize,0)</f>
        <v>4</v>
      </c>
      <c r="E29" s="16"/>
      <c r="F29" s="17" t="str">
        <f t="shared" ref="F29:L29" si="77">IF(AND(ISNUMBER(E$2),E$2&lt;&gt;0,E29&lt;&gt;""),E29/E$2,"")</f>
        <v/>
      </c>
      <c r="G29" s="16"/>
      <c r="H29" s="17" t="str">
        <f t="shared" ref="H29:L29" si="78">IF(AND(ISNUMBER(G$2),G$2&lt;&gt;0,G29&lt;&gt;""),G29/G$2,"")</f>
        <v/>
      </c>
      <c r="I29" s="16"/>
      <c r="J29" s="17" t="str">
        <f t="shared" ref="J29:L29" si="79">IF(AND(ISNUMBER(I$2),I$2&lt;&gt;0,I29&lt;&gt;""),I29/I$2,"")</f>
        <v/>
      </c>
      <c r="K29" s="16">
        <f>D!$E$4</f>
        <v>70000</v>
      </c>
      <c r="L29" s="17">
        <f t="shared" si="3"/>
        <v>4</v>
      </c>
      <c r="M29" s="16"/>
      <c r="N29" s="17" t="str">
        <f t="shared" si="4"/>
        <v/>
      </c>
    </row>
    <row r="30" spans="1:14" ht="15" customHeight="1" x14ac:dyDescent="0.25">
      <c r="A30" s="36" t="s">
        <v>172</v>
      </c>
      <c r="B30" s="16">
        <f>SUM(E30,G30,I30,K30,M30)</f>
        <v>131250</v>
      </c>
      <c r="C30" s="17">
        <f>IF(AND(ISNUMBER(JobSize),JobSize&lt;&gt;0),B30/JobSize,0)</f>
        <v>7.5</v>
      </c>
      <c r="E30" s="16"/>
      <c r="F30" s="17" t="str">
        <f t="shared" ref="F30:L30" si="80">IF(AND(ISNUMBER(E$2),E$2&lt;&gt;0,E30&lt;&gt;""),E30/E$2,"")</f>
        <v/>
      </c>
      <c r="G30" s="16"/>
      <c r="H30" s="17" t="str">
        <f t="shared" ref="H30:L30" si="81">IF(AND(ISNUMBER(G$2),G$2&lt;&gt;0,G30&lt;&gt;""),G30/G$2,"")</f>
        <v/>
      </c>
      <c r="I30" s="16"/>
      <c r="J30" s="17" t="str">
        <f t="shared" ref="J30:L30" si="82">IF(AND(ISNUMBER(I$2),I$2&lt;&gt;0,I30&lt;&gt;""),I30/I$2,"")</f>
        <v/>
      </c>
      <c r="K30" s="16">
        <f>D!$E$6</f>
        <v>131250</v>
      </c>
      <c r="L30" s="17">
        <f t="shared" si="3"/>
        <v>7.5</v>
      </c>
      <c r="M30" s="16"/>
      <c r="N30" s="17" t="str">
        <f t="shared" si="4"/>
        <v/>
      </c>
    </row>
    <row r="31" spans="1:14" ht="15" customHeight="1" x14ac:dyDescent="0.25">
      <c r="A31" s="36" t="s">
        <v>174</v>
      </c>
      <c r="B31" s="16">
        <f>SUM(E31,G31,I31,K31,M31)</f>
        <v>183750</v>
      </c>
      <c r="C31" s="17">
        <f>IF(AND(ISNUMBER(JobSize),JobSize&lt;&gt;0),B31/JobSize,0)</f>
        <v>10.5</v>
      </c>
      <c r="E31" s="16"/>
      <c r="F31" s="17" t="str">
        <f t="shared" ref="F31:L31" si="83">IF(AND(ISNUMBER(E$2),E$2&lt;&gt;0,E31&lt;&gt;""),E31/E$2,"")</f>
        <v/>
      </c>
      <c r="G31" s="16"/>
      <c r="H31" s="17" t="str">
        <f t="shared" ref="H31:L31" si="84">IF(AND(ISNUMBER(G$2),G$2&lt;&gt;0,G31&lt;&gt;""),G31/G$2,"")</f>
        <v/>
      </c>
      <c r="I31" s="16"/>
      <c r="J31" s="17" t="str">
        <f t="shared" ref="J31:L31" si="85">IF(AND(ISNUMBER(I$2),I$2&lt;&gt;0,I31&lt;&gt;""),I31/I$2,"")</f>
        <v/>
      </c>
      <c r="K31" s="16">
        <f>D!$E$8</f>
        <v>183750</v>
      </c>
      <c r="L31" s="17">
        <f t="shared" si="3"/>
        <v>10.5</v>
      </c>
      <c r="M31" s="16"/>
      <c r="N31" s="17" t="str">
        <f t="shared" si="4"/>
        <v/>
      </c>
    </row>
    <row r="32" spans="1:14" ht="15" customHeight="1" x14ac:dyDescent="0.25">
      <c r="A32" s="36" t="s">
        <v>176</v>
      </c>
      <c r="B32" s="16">
        <f>SUM(E32,G32,I32,K32,M32)</f>
        <v>210000</v>
      </c>
      <c r="C32" s="17">
        <f>IF(AND(ISNUMBER(JobSize),JobSize&lt;&gt;0),B32/JobSize,0)</f>
        <v>12</v>
      </c>
      <c r="E32" s="16"/>
      <c r="F32" s="17" t="str">
        <f t="shared" ref="F32:L32" si="86">IF(AND(ISNUMBER(E$2),E$2&lt;&gt;0,E32&lt;&gt;""),E32/E$2,"")</f>
        <v/>
      </c>
      <c r="G32" s="16"/>
      <c r="H32" s="17" t="str">
        <f t="shared" ref="H32:L32" si="87">IF(AND(ISNUMBER(G$2),G$2&lt;&gt;0,G32&lt;&gt;""),G32/G$2,"")</f>
        <v/>
      </c>
      <c r="I32" s="16"/>
      <c r="J32" s="17" t="str">
        <f t="shared" ref="J32:L32" si="88">IF(AND(ISNUMBER(I$2),I$2&lt;&gt;0,I32&lt;&gt;""),I32/I$2,"")</f>
        <v/>
      </c>
      <c r="K32" s="16">
        <f>D!$E$10</f>
        <v>210000</v>
      </c>
      <c r="L32" s="17">
        <f t="shared" ref="L32" si="89">IF(AND(ISNUMBER(K$2),K$2&lt;&gt;0,K32&lt;&gt;""),K32/K$2,"")</f>
        <v>12</v>
      </c>
      <c r="M32" s="16"/>
      <c r="N32" s="17" t="str">
        <f>IF(AND(ISNUMBER(M$2),M$2&lt;&gt;0,M32&lt;&gt;""),M32/M$2,"")</f>
        <v/>
      </c>
    </row>
    <row r="33" spans="1:14" ht="18" customHeight="1" x14ac:dyDescent="0.25">
      <c r="A33" s="37" t="s">
        <v>43</v>
      </c>
      <c r="B33" s="18">
        <f>SUM(E33,G33,I33,K33,M33)</f>
        <v>1508681.4899999998</v>
      </c>
      <c r="C33" s="19">
        <f>IF(AND(ISNUMBER(JobSize),JobSize&lt;&gt;0),B33/JobSize,0)</f>
        <v>86.210370857142848</v>
      </c>
      <c r="E33" s="18">
        <f>SUM(E4:E32)</f>
        <v>288280.72999999992</v>
      </c>
      <c r="F33" s="19">
        <f t="shared" ref="F33:L33" si="90">IF(AND(ISNUMBER(E$2),E$2&lt;&gt;0),E33/E$2,0)</f>
        <v>20.503608108108104</v>
      </c>
      <c r="G33" s="18">
        <f>SUM(G4:G32)</f>
        <v>116517.06999999999</v>
      </c>
      <c r="H33" s="19">
        <f t="shared" ref="H33:L33" si="91">IF(AND(ISNUMBER(G$2),G$2&lt;&gt;0),G33/G$2,0)</f>
        <v>6.6581182857142851</v>
      </c>
      <c r="I33" s="18">
        <f>SUM(I4:I32)</f>
        <v>156402.97999999998</v>
      </c>
      <c r="J33" s="19">
        <f t="shared" ref="J33:L33" si="92">IF(AND(ISNUMBER(I$2),I$2&lt;&gt;0),I33/I$2,0)</f>
        <v>8.9373131428571426</v>
      </c>
      <c r="K33" s="18">
        <f>SUM(K4:K32)</f>
        <v>595000</v>
      </c>
      <c r="L33" s="19">
        <f t="shared" ref="L33" si="93">IF(AND(ISNUMBER(K$2),K$2&lt;&gt;0),K33/K$2,0)</f>
        <v>34</v>
      </c>
      <c r="M33" s="18">
        <f>SUM(M4:M32)</f>
        <v>352480.71</v>
      </c>
      <c r="N33" s="19">
        <f>IF(AND(ISNUMBER(M$2),M$2&lt;&gt;0),M33/M$2,0)</f>
        <v>25.069751778093885</v>
      </c>
    </row>
    <row r="34" spans="1:14" ht="9" customHeight="1" x14ac:dyDescent="0.25"/>
    <row r="35" spans="1:14" ht="15" customHeight="1" x14ac:dyDescent="0.25">
      <c r="A35" s="36" t="s">
        <v>44</v>
      </c>
      <c r="B35" s="16">
        <f>SUM(E35,G35,I35,K35,M35)</f>
        <v>105607.70000000001</v>
      </c>
      <c r="C35" s="17">
        <f>IF(AND(ISNUMBER(JobSize),JobSize&lt;&gt;0),B35/JobSize,0)</f>
        <v>6.0347257142857149</v>
      </c>
      <c r="E35" s="16">
        <v>20179.650000000001</v>
      </c>
      <c r="F35" s="17">
        <f t="shared" ref="F35:L35" si="94">IF(AND(ISNUMBER(E$2),E$2&lt;&gt;0,E35&lt;&gt;""),E35/E$2,"")</f>
        <v>1.4352524893314369</v>
      </c>
      <c r="G35" s="16">
        <v>8156.1949999999997</v>
      </c>
      <c r="H35" s="17">
        <f t="shared" ref="H35:L35" si="95">IF(AND(ISNUMBER(G$2),G$2&lt;&gt;0,G35&lt;&gt;""),G35/G$2,"")</f>
        <v>0.46606828571428571</v>
      </c>
      <c r="I35" s="16">
        <v>10948.208000000001</v>
      </c>
      <c r="J35" s="17">
        <f t="shared" ref="J35:L35" si="96">IF(AND(ISNUMBER(I$2),I$2&lt;&gt;0,I35&lt;&gt;""),I35/I$2,"")</f>
        <v>0.62561188571428572</v>
      </c>
      <c r="K35" s="16">
        <v>41649.998</v>
      </c>
      <c r="L35" s="17">
        <f t="shared" ref="L35" si="97">IF(AND(ISNUMBER(K$2),K$2&lt;&gt;0,K35&lt;&gt;""),K35/K$2,"")</f>
        <v>2.3799998857142857</v>
      </c>
      <c r="M35" s="16">
        <v>24673.649000000001</v>
      </c>
      <c r="N35" s="17">
        <f>IF(AND(ISNUMBER(M$2),M$2&lt;&gt;0,M35&lt;&gt;""),M35/M$2,"")</f>
        <v>1.7548825746799432</v>
      </c>
    </row>
    <row r="36" spans="1:14" ht="18" customHeight="1" x14ac:dyDescent="0.25">
      <c r="A36" s="37" t="s">
        <v>45</v>
      </c>
      <c r="B36" s="18">
        <f>SUM(E36,G36,I36,K36,M36)</f>
        <v>1614289.1899999997</v>
      </c>
      <c r="C36" s="19">
        <f>IF(AND(ISNUMBER(JobSize),JobSize&lt;&gt;0),B36/JobSize,0)</f>
        <v>92.245096571428562</v>
      </c>
      <c r="E36" s="18">
        <f>SUM(E33:E35)</f>
        <v>308460.37999999995</v>
      </c>
      <c r="F36" s="19">
        <f t="shared" ref="F36:L36" si="98">IF(AND(ISNUMBER(E$2),E$2&lt;&gt;0),E36/E$2,0)</f>
        <v>21.93886059743954</v>
      </c>
      <c r="G36" s="18">
        <f>SUM(G33:G35)</f>
        <v>124673.26499999998</v>
      </c>
      <c r="H36" s="19">
        <f t="shared" ref="H36:L36" si="99">IF(AND(ISNUMBER(G$2),G$2&lt;&gt;0),G36/G$2,0)</f>
        <v>7.1241865714285701</v>
      </c>
      <c r="I36" s="18">
        <f>SUM(I33:I35)</f>
        <v>167351.18799999999</v>
      </c>
      <c r="J36" s="19">
        <f t="shared" ref="J36:L36" si="100">IF(AND(ISNUMBER(I$2),I$2&lt;&gt;0),I36/I$2,0)</f>
        <v>9.5629250285714278</v>
      </c>
      <c r="K36" s="18">
        <f>SUM(K33:K35)</f>
        <v>636649.99800000002</v>
      </c>
      <c r="L36" s="19">
        <f t="shared" ref="L36" si="101">IF(AND(ISNUMBER(K$2),K$2&lt;&gt;0),K36/K$2,0)</f>
        <v>36.379999885714284</v>
      </c>
      <c r="M36" s="18">
        <f>SUM(M33:M35)</f>
        <v>377154.359</v>
      </c>
      <c r="N36" s="19">
        <f>IF(AND(ISNUMBER(M$2),M$2&lt;&gt;0),M36/M$2,0)</f>
        <v>26.824634352773828</v>
      </c>
    </row>
    <row r="37" spans="1:14" ht="9" customHeight="1" x14ac:dyDescent="0.25"/>
    <row r="38" spans="1:14" ht="15" customHeight="1" x14ac:dyDescent="0.25">
      <c r="A38" s="36" t="s">
        <v>46</v>
      </c>
      <c r="B38" s="16">
        <f>SUM(E38,G38,I38,K38,M38)</f>
        <v>80714.459000000003</v>
      </c>
      <c r="C38" s="17">
        <f>IF(AND(ISNUMBER(JobSize),JobSize&lt;&gt;0),B38/JobSize,0)</f>
        <v>4.6122548000000005</v>
      </c>
      <c r="E38" s="16">
        <v>15423.019</v>
      </c>
      <c r="F38" s="17">
        <f t="shared" ref="F38:L39" si="102">IF(AND(ISNUMBER(E$2),E$2&lt;&gt;0,E38&lt;&gt;""),E38/E$2,"")</f>
        <v>1.0969430298719773</v>
      </c>
      <c r="G38" s="16">
        <v>6233.6629999999996</v>
      </c>
      <c r="H38" s="17">
        <f t="shared" ref="H38:L39" si="103">IF(AND(ISNUMBER(G$2),G$2&lt;&gt;0,G38&lt;&gt;""),G38/G$2,"")</f>
        <v>0.35620931428571428</v>
      </c>
      <c r="I38" s="16">
        <v>8367.5589999999993</v>
      </c>
      <c r="J38" s="17">
        <f t="shared" ref="J38:L39" si="104">IF(AND(ISNUMBER(I$2),I$2&lt;&gt;0,I38&lt;&gt;""),I38/I$2,"")</f>
        <v>0.47814622857142852</v>
      </c>
      <c r="K38" s="16">
        <v>31832.5</v>
      </c>
      <c r="L38" s="17">
        <f t="shared" ref="L38:L39" si="105">IF(AND(ISNUMBER(K$2),K$2&lt;&gt;0,K38&lt;&gt;""),K38/K$2,"")</f>
        <v>1.819</v>
      </c>
      <c r="M38" s="16">
        <v>18857.718000000001</v>
      </c>
      <c r="N38" s="17">
        <f>IF(AND(ISNUMBER(M$2),M$2&lt;&gt;0,M38&lt;&gt;""),M38/M$2,"")</f>
        <v>1.3412317211948792</v>
      </c>
    </row>
    <row r="39" spans="1:14" ht="15" customHeight="1" x14ac:dyDescent="0.25">
      <c r="A39" s="36" t="s">
        <v>47</v>
      </c>
      <c r="B39" s="16">
        <f>SUM(E39,G39,I39,K39,M39)</f>
        <v>25425.050999999999</v>
      </c>
      <c r="C39" s="17">
        <f>IF(AND(ISNUMBER(JobSize),JobSize&lt;&gt;0),B39/JobSize,0)</f>
        <v>1.4528600571428572</v>
      </c>
      <c r="E39" s="16">
        <v>4858.25</v>
      </c>
      <c r="F39" s="17">
        <f t="shared" si="102"/>
        <v>0.3455369843527738</v>
      </c>
      <c r="G39" s="16">
        <v>1963.604</v>
      </c>
      <c r="H39" s="17">
        <f t="shared" si="103"/>
        <v>0.11220594285714286</v>
      </c>
      <c r="I39" s="16">
        <v>2635.7809999999999</v>
      </c>
      <c r="J39" s="17">
        <f t="shared" si="104"/>
        <v>0.15061605714285714</v>
      </c>
      <c r="K39" s="16">
        <v>10027.236000000001</v>
      </c>
      <c r="L39" s="17">
        <f t="shared" si="105"/>
        <v>0.5729849142857143</v>
      </c>
      <c r="M39" s="16">
        <v>5940.18</v>
      </c>
      <c r="N39" s="17">
        <f>IF(AND(ISNUMBER(M$2),M$2&lt;&gt;0,M39&lt;&gt;""),M39/M$2,"")</f>
        <v>0.42248790896159322</v>
      </c>
    </row>
    <row r="40" spans="1:14" ht="9" customHeight="1" thickBot="1" x14ac:dyDescent="0.3"/>
    <row r="41" spans="1:14" ht="18" customHeight="1" thickBot="1" x14ac:dyDescent="0.3">
      <c r="A41" s="38" t="s">
        <v>14</v>
      </c>
      <c r="B41" s="22">
        <f>SUM(E41,G41,I41,K41,M41)</f>
        <v>1720428.7</v>
      </c>
      <c r="C41" s="23">
        <f>IF(AND(ISNUMBER(JobSize),JobSize&lt;&gt;0),B41/JobSize,0)</f>
        <v>98.310211428571421</v>
      </c>
      <c r="E41" s="22">
        <f>SUM(E36:E40)</f>
        <v>328741.64899999998</v>
      </c>
      <c r="F41" s="23">
        <f t="shared" ref="F41:L41" si="106">IF(AND(ISNUMBER(E$2),E$2&lt;&gt;0),E41/E$2,0)</f>
        <v>23.381340611664296</v>
      </c>
      <c r="G41" s="22">
        <f>SUM(G36:G40)</f>
        <v>132870.53199999998</v>
      </c>
      <c r="H41" s="23">
        <f t="shared" ref="H41:L41" si="107">IF(AND(ISNUMBER(G$2),G$2&lt;&gt;0),G41/G$2,0)</f>
        <v>7.5926018285714276</v>
      </c>
      <c r="I41" s="22">
        <f>SUM(I36:I40)</f>
        <v>178354.52799999999</v>
      </c>
      <c r="J41" s="23">
        <f t="shared" ref="J41:L41" si="108">IF(AND(ISNUMBER(I$2),I$2&lt;&gt;0),I41/I$2,0)</f>
        <v>10.191687314285714</v>
      </c>
      <c r="K41" s="22">
        <f>SUM(K36:K40)</f>
        <v>678509.73400000005</v>
      </c>
      <c r="L41" s="23">
        <f t="shared" ref="L41" si="109">IF(AND(ISNUMBER(K$2),K$2&lt;&gt;0),K41/K$2,0)</f>
        <v>38.771984800000006</v>
      </c>
      <c r="M41" s="22">
        <f>SUM(M36:M40)</f>
        <v>401952.25699999998</v>
      </c>
      <c r="N41" s="23">
        <f>IF(AND(ISNUMBER(M$2),M$2&lt;&gt;0),M41/M$2,0)</f>
        <v>28.588353982930297</v>
      </c>
    </row>
  </sheetData>
  <mergeCells count="6">
    <mergeCell ref="B1:C1"/>
    <mergeCell ref="M1:N1"/>
    <mergeCell ref="E1:F1"/>
    <mergeCell ref="G1:H1"/>
    <mergeCell ref="I1:J1"/>
    <mergeCell ref="K1:L1"/>
  </mergeCells>
  <pageMargins left="0.5" right="0.5" top="0.5" bottom="0.5" header="0.3" footer="0.3"/>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EEE3A-122F-42CF-8ACE-9A4E9A61D08E}">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30" customWidth="1"/>
    <col min="2" max="2" width="65.7109375" style="32" customWidth="1"/>
    <col min="3" max="3" width="18.7109375" style="31" customWidth="1"/>
    <col min="4" max="5" width="6.7109375" style="25" customWidth="1"/>
    <col min="6" max="16384" width="9.140625" style="26"/>
  </cols>
  <sheetData>
    <row r="1" spans="1:5" customFormat="1" ht="60" customHeight="1" x14ac:dyDescent="0.25">
      <c r="A1" s="48" t="s">
        <v>18</v>
      </c>
      <c r="B1" s="49"/>
      <c r="C1" s="49"/>
      <c r="D1" s="47" t="s">
        <v>16</v>
      </c>
      <c r="E1" s="47" t="s">
        <v>17</v>
      </c>
    </row>
    <row r="2" spans="1:5" ht="18" customHeight="1" x14ac:dyDescent="0.25">
      <c r="A2" s="27" t="s">
        <v>15</v>
      </c>
      <c r="B2" s="28" t="s">
        <v>11</v>
      </c>
      <c r="C2" s="29" t="s">
        <v>12</v>
      </c>
      <c r="D2" s="47"/>
      <c r="E2" s="47"/>
    </row>
  </sheetData>
  <autoFilter ref="A2:E2" xr:uid="{F366A1CC-A2DD-4D38-9219-6B1DB88C1FB0}"/>
  <mergeCells count="3">
    <mergeCell ref="D1:D2"/>
    <mergeCell ref="E1:E2"/>
    <mergeCell ref="A1:C1"/>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2043C-DC7F-4C1E-AC6B-580C9F4D4764}">
  <sheetPr>
    <pageSetUpPr fitToPage="1"/>
  </sheetPr>
  <dimension ref="A1:F12"/>
  <sheetViews>
    <sheetView workbookViewId="0">
      <pane ySplit="1" topLeftCell="A2" activePane="bottomLeft" state="frozenSplit"/>
      <selection pane="bottomLeft" sqref="A1:A2"/>
    </sheetView>
  </sheetViews>
  <sheetFormatPr defaultRowHeight="15" x14ac:dyDescent="0.25"/>
  <cols>
    <col min="1" max="1" width="8.7109375" style="52" customWidth="1"/>
    <col min="2" max="2" width="31.7109375" style="50" customWidth="1"/>
    <col min="3" max="5" width="18.7109375" style="53" customWidth="1"/>
    <col min="6" max="6" width="8.7109375" style="54" customWidth="1"/>
  </cols>
  <sheetData>
    <row r="1" spans="1:6" s="51" customFormat="1" ht="18" customHeight="1" x14ac:dyDescent="0.25">
      <c r="A1" s="55" t="s">
        <v>32</v>
      </c>
      <c r="B1" s="56" t="s">
        <v>11</v>
      </c>
      <c r="C1" s="57" t="s">
        <v>33</v>
      </c>
      <c r="D1" s="57"/>
      <c r="E1" s="56" t="s">
        <v>36</v>
      </c>
      <c r="F1" s="56"/>
    </row>
    <row r="2" spans="1:6" s="51" customFormat="1" ht="36" customHeight="1" x14ac:dyDescent="0.25">
      <c r="A2" s="55"/>
      <c r="B2" s="56"/>
      <c r="C2" s="58" t="s">
        <v>34</v>
      </c>
      <c r="D2" s="58" t="s">
        <v>35</v>
      </c>
      <c r="E2" s="58" t="s">
        <v>12</v>
      </c>
      <c r="F2" s="59" t="s">
        <v>37</v>
      </c>
    </row>
    <row r="3" spans="1:6" x14ac:dyDescent="0.25">
      <c r="A3" s="52">
        <v>1</v>
      </c>
      <c r="B3" s="50" t="s">
        <v>38</v>
      </c>
      <c r="C3" s="53">
        <v>681581.46</v>
      </c>
      <c r="D3" s="53">
        <v>681581.46</v>
      </c>
      <c r="E3" s="53">
        <f>SUM(C3)-SUM(D3)</f>
        <v>0</v>
      </c>
      <c r="F3" s="54">
        <f>IF(E3&lt;&gt;"",IF(SUM(D3)&lt;&gt;0,E3/D3,IF(SUM(C3)&lt;&gt;0,"n/a",0)),"")</f>
        <v>0</v>
      </c>
    </row>
    <row r="4" spans="1:6" x14ac:dyDescent="0.25">
      <c r="A4" s="52">
        <v>2</v>
      </c>
      <c r="B4" s="50" t="s">
        <v>39</v>
      </c>
      <c r="C4" s="53">
        <v>740574.07</v>
      </c>
      <c r="D4" s="53">
        <v>740574.07</v>
      </c>
      <c r="E4" s="53">
        <f>SUM(C4)-SUM(D4)</f>
        <v>0</v>
      </c>
      <c r="F4" s="54">
        <f>IF(E4&lt;&gt;"",IF(SUM(D4)&lt;&gt;0,E4/D4,IF(SUM(C4)&lt;&gt;0,"n/a",0)),"")</f>
        <v>0</v>
      </c>
    </row>
    <row r="5" spans="1:6" x14ac:dyDescent="0.25">
      <c r="A5" s="52">
        <v>3</v>
      </c>
      <c r="B5" s="50" t="s">
        <v>40</v>
      </c>
      <c r="C5" s="53">
        <v>0</v>
      </c>
      <c r="D5" s="53">
        <v>0</v>
      </c>
      <c r="E5" s="53">
        <f>SUM(C5)-SUM(D5)</f>
        <v>0</v>
      </c>
      <c r="F5" s="54">
        <f>IF(E5&lt;&gt;"",IF(SUM(D5)&lt;&gt;0,E5/D5,IF(SUM(C5)&lt;&gt;0,"n/a",0)),"")</f>
        <v>0</v>
      </c>
    </row>
    <row r="6" spans="1:6" x14ac:dyDescent="0.25">
      <c r="A6" s="52">
        <v>4</v>
      </c>
      <c r="B6" s="50" t="s">
        <v>41</v>
      </c>
      <c r="C6" s="53">
        <v>86525.96</v>
      </c>
      <c r="D6" s="53">
        <v>86525.96</v>
      </c>
      <c r="E6" s="53">
        <f>SUM(C6)-SUM(D6)</f>
        <v>0</v>
      </c>
      <c r="F6" s="54">
        <f>IF(E6&lt;&gt;"",IF(SUM(D6)&lt;&gt;0,E6/D6,IF(SUM(C6)&lt;&gt;0,"n/a",0)),"")</f>
        <v>0</v>
      </c>
    </row>
    <row r="7" spans="1:6" x14ac:dyDescent="0.25">
      <c r="A7" s="52">
        <v>5</v>
      </c>
      <c r="B7" s="50" t="s">
        <v>42</v>
      </c>
      <c r="C7" s="53">
        <v>0</v>
      </c>
      <c r="D7" s="53">
        <v>0</v>
      </c>
      <c r="E7" s="53">
        <f>SUM(C7)-SUM(D7)</f>
        <v>0</v>
      </c>
      <c r="F7" s="54">
        <f>IF(E7&lt;&gt;"",IF(SUM(D7)&lt;&gt;0,E7/D7,IF(SUM(C7)&lt;&gt;0,"n/a",0)),"")</f>
        <v>0</v>
      </c>
    </row>
    <row r="8" spans="1:6" s="64" customFormat="1" ht="21" customHeight="1" x14ac:dyDescent="0.25">
      <c r="A8" s="60">
        <v>6</v>
      </c>
      <c r="B8" s="65" t="s">
        <v>43</v>
      </c>
      <c r="C8" s="61">
        <v>1508681.49</v>
      </c>
      <c r="D8" s="61">
        <v>1508681.49</v>
      </c>
      <c r="E8" s="62"/>
      <c r="F8" s="63" t="str">
        <f>IF(E8&lt;&gt;"",IF(SUM(D8)&lt;&gt;0,E8/D8,IF(SUM(C8)&lt;&gt;0,"n/a",0)),"")</f>
        <v/>
      </c>
    </row>
    <row r="9" spans="1:6" x14ac:dyDescent="0.25">
      <c r="A9" s="52">
        <v>7</v>
      </c>
      <c r="B9" s="50" t="s">
        <v>44</v>
      </c>
      <c r="C9" s="53">
        <v>105607.7</v>
      </c>
      <c r="D9" s="53">
        <v>105607.7</v>
      </c>
      <c r="E9" s="53">
        <f>SUM(C9)-SUM(D9)</f>
        <v>0</v>
      </c>
      <c r="F9" s="54">
        <f>IF(E9&lt;&gt;"",IF(SUM(D9)&lt;&gt;0,E9/D9,IF(SUM(C9)&lt;&gt;0,"n/a",0)),"")</f>
        <v>0</v>
      </c>
    </row>
    <row r="10" spans="1:6" s="64" customFormat="1" ht="21" customHeight="1" x14ac:dyDescent="0.25">
      <c r="A10" s="60">
        <v>8</v>
      </c>
      <c r="B10" s="65" t="s">
        <v>45</v>
      </c>
      <c r="C10" s="61">
        <v>1614289.19</v>
      </c>
      <c r="D10" s="61">
        <v>1614289.19</v>
      </c>
      <c r="E10" s="62"/>
      <c r="F10" s="63" t="str">
        <f>IF(E10&lt;&gt;"",IF(SUM(D10)&lt;&gt;0,E10/D10,IF(SUM(C10)&lt;&gt;0,"n/a",0)),"")</f>
        <v/>
      </c>
    </row>
    <row r="11" spans="1:6" x14ac:dyDescent="0.25">
      <c r="A11" s="52">
        <v>9</v>
      </c>
      <c r="B11" s="50" t="s">
        <v>46</v>
      </c>
      <c r="C11" s="53">
        <v>80714.460000000006</v>
      </c>
      <c r="D11" s="53">
        <v>80714.460000000006</v>
      </c>
      <c r="E11" s="53">
        <f>SUM(C11)-SUM(D11)</f>
        <v>0</v>
      </c>
      <c r="F11" s="54">
        <f>IF(E11&lt;&gt;"",IF(SUM(D11)&lt;&gt;0,E11/D11,IF(SUM(C11)&lt;&gt;0,"n/a",0)),"")</f>
        <v>0</v>
      </c>
    </row>
    <row r="12" spans="1:6" x14ac:dyDescent="0.25">
      <c r="A12" s="52">
        <v>10</v>
      </c>
      <c r="B12" s="50" t="s">
        <v>47</v>
      </c>
      <c r="C12" s="53">
        <v>25425.05</v>
      </c>
      <c r="D12" s="53">
        <v>25425.05</v>
      </c>
      <c r="E12" s="53">
        <f>SUM(C12)-SUM(D12)</f>
        <v>0</v>
      </c>
      <c r="F12" s="54">
        <f>IF(E12&lt;&gt;"",IF(SUM(D12)&lt;&gt;0,E12/D12,IF(SUM(C12)&lt;&gt;0,"n/a",0)),"")</f>
        <v>0</v>
      </c>
    </row>
  </sheetData>
  <autoFilter ref="A2:F2" xr:uid="{4D72043C-DC7F-4C1E-AC6B-580C9F4D4764}"/>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08DFA-AAE9-49A1-8D4F-C529A153C420}">
  <sheetPr>
    <outlinePr summaryBelow="0"/>
    <pageSetUpPr fitToPage="1"/>
  </sheetPr>
  <dimension ref="A1:E35"/>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52</v>
      </c>
      <c r="B1" s="77">
        <v>14060</v>
      </c>
      <c r="C1" s="78" t="s">
        <v>53</v>
      </c>
      <c r="D1" s="79"/>
      <c r="E1" s="80"/>
    </row>
    <row r="3" spans="1:5" s="76" customFormat="1" x14ac:dyDescent="0.25">
      <c r="A3" s="71" t="s">
        <v>11</v>
      </c>
      <c r="B3" s="72" t="s">
        <v>49</v>
      </c>
      <c r="C3" s="73" t="s">
        <v>50</v>
      </c>
      <c r="D3" s="74" t="s">
        <v>51</v>
      </c>
      <c r="E3" s="75" t="s">
        <v>12</v>
      </c>
    </row>
    <row r="4" spans="1:5" s="86" customFormat="1" ht="18" customHeight="1" x14ac:dyDescent="0.25">
      <c r="A4" s="87" t="s">
        <v>54</v>
      </c>
      <c r="B4" s="83">
        <v>0</v>
      </c>
      <c r="C4" s="88"/>
      <c r="D4" s="84" t="str">
        <f>IF(AND(SUM(B4)&lt;&gt;0,TRIM(C4)&lt;&gt;""),E4/B4,"")</f>
        <v/>
      </c>
      <c r="E4" s="85">
        <f>SUM(E5:E15)</f>
        <v>146982.69</v>
      </c>
    </row>
    <row r="5" spans="1:5" s="40" customFormat="1" outlineLevel="1" x14ac:dyDescent="0.25">
      <c r="A5" s="92" t="s">
        <v>55</v>
      </c>
      <c r="B5" s="89">
        <v>1055.2049999999999</v>
      </c>
      <c r="C5" s="93" t="s">
        <v>53</v>
      </c>
      <c r="D5" s="90">
        <f>IF(SUM(B5)&lt;&gt;0,E5/B5,"")</f>
        <v>15.082945967845111</v>
      </c>
      <c r="E5" s="91">
        <v>15915.6</v>
      </c>
    </row>
    <row r="6" spans="1:5" s="40" customFormat="1" outlineLevel="1" x14ac:dyDescent="0.25">
      <c r="A6" s="92" t="s">
        <v>56</v>
      </c>
      <c r="B6" s="89">
        <v>1170</v>
      </c>
      <c r="C6" s="93" t="s">
        <v>53</v>
      </c>
      <c r="D6" s="90">
        <f>IF(SUM(B6)&lt;&gt;0,E6/B6,"")</f>
        <v>10.208726495726495</v>
      </c>
      <c r="E6" s="91">
        <v>11944.21</v>
      </c>
    </row>
    <row r="7" spans="1:5" s="40" customFormat="1" outlineLevel="1" x14ac:dyDescent="0.25">
      <c r="A7" s="92" t="s">
        <v>57</v>
      </c>
      <c r="B7" s="89">
        <v>582</v>
      </c>
      <c r="C7" s="93" t="s">
        <v>53</v>
      </c>
      <c r="D7" s="90">
        <f>IF(SUM(B7)&lt;&gt;0,E7/B7,"")</f>
        <v>12.026357388316152</v>
      </c>
      <c r="E7" s="91">
        <v>6999.34</v>
      </c>
    </row>
    <row r="8" spans="1:5" s="40" customFormat="1" outlineLevel="1" x14ac:dyDescent="0.25">
      <c r="A8" s="92" t="s">
        <v>58</v>
      </c>
      <c r="B8" s="89">
        <v>99</v>
      </c>
      <c r="C8" s="93" t="s">
        <v>59</v>
      </c>
      <c r="D8" s="90">
        <f>IF(SUM(B8)&lt;&gt;0,E8/B8,"")</f>
        <v>9.58</v>
      </c>
      <c r="E8" s="91">
        <v>948.42</v>
      </c>
    </row>
    <row r="9" spans="1:5" s="40" customFormat="1" outlineLevel="1" x14ac:dyDescent="0.25">
      <c r="A9" s="92" t="s">
        <v>60</v>
      </c>
      <c r="B9" s="89">
        <v>48</v>
      </c>
      <c r="C9" s="93" t="s">
        <v>59</v>
      </c>
      <c r="D9" s="90">
        <f>IF(SUM(B9)&lt;&gt;0,E9/B9,"")</f>
        <v>10.20875</v>
      </c>
      <c r="E9" s="91">
        <v>490.02000000000004</v>
      </c>
    </row>
    <row r="10" spans="1:5" s="40" customFormat="1" outlineLevel="1" x14ac:dyDescent="0.25">
      <c r="A10" s="92" t="s">
        <v>61</v>
      </c>
      <c r="B10" s="89">
        <v>5850</v>
      </c>
      <c r="C10" s="93" t="s">
        <v>53</v>
      </c>
      <c r="D10" s="90">
        <f>IF(SUM(B10)&lt;&gt;0,E10/B10,"")</f>
        <v>10.608729914529915</v>
      </c>
      <c r="E10" s="91">
        <v>62061.07</v>
      </c>
    </row>
    <row r="11" spans="1:5" s="40" customFormat="1" outlineLevel="1" x14ac:dyDescent="0.25">
      <c r="A11" s="92" t="s">
        <v>62</v>
      </c>
      <c r="B11" s="89">
        <v>585</v>
      </c>
      <c r="C11" s="93" t="s">
        <v>59</v>
      </c>
      <c r="D11" s="90">
        <f>IF(SUM(B11)&lt;&gt;0,E11/B11,"")</f>
        <v>5.5475213675213668</v>
      </c>
      <c r="E11" s="91">
        <v>3245.2999999999997</v>
      </c>
    </row>
    <row r="12" spans="1:5" s="40" customFormat="1" outlineLevel="1" x14ac:dyDescent="0.25">
      <c r="A12" s="92" t="s">
        <v>63</v>
      </c>
      <c r="B12" s="89">
        <v>444.63600000000002</v>
      </c>
      <c r="C12" s="93" t="s">
        <v>59</v>
      </c>
      <c r="D12" s="90">
        <f>IF(SUM(B12)&lt;&gt;0,E12/B12,"")</f>
        <v>2.7077879433963958</v>
      </c>
      <c r="E12" s="91">
        <v>1203.98</v>
      </c>
    </row>
    <row r="13" spans="1:5" s="40" customFormat="1" outlineLevel="1" x14ac:dyDescent="0.25">
      <c r="A13" s="92" t="s">
        <v>64</v>
      </c>
      <c r="B13" s="89">
        <v>550</v>
      </c>
      <c r="C13" s="93" t="s">
        <v>59</v>
      </c>
      <c r="D13" s="90">
        <f>IF(SUM(B13)&lt;&gt;0,E13/B13,"")</f>
        <v>3.7687636363636359</v>
      </c>
      <c r="E13" s="91">
        <v>2072.8199999999997</v>
      </c>
    </row>
    <row r="14" spans="1:5" s="40" customFormat="1" outlineLevel="1" x14ac:dyDescent="0.25">
      <c r="A14" s="92" t="s">
        <v>65</v>
      </c>
      <c r="B14" s="89">
        <v>13673</v>
      </c>
      <c r="C14" s="93" t="s">
        <v>53</v>
      </c>
      <c r="D14" s="90">
        <f>IF(SUM(B14)&lt;&gt;0,E14/B14,"")</f>
        <v>0.32707745191252835</v>
      </c>
      <c r="E14" s="91">
        <v>4472.13</v>
      </c>
    </row>
    <row r="15" spans="1:5" s="40" customFormat="1" outlineLevel="1" x14ac:dyDescent="0.25">
      <c r="A15" s="92" t="s">
        <v>66</v>
      </c>
      <c r="B15" s="89">
        <v>258.11200000000002</v>
      </c>
      <c r="C15" s="93" t="s">
        <v>67</v>
      </c>
      <c r="D15" s="90">
        <f>IF(SUM(B15)&lt;&gt;0,E15/B15,"")</f>
        <v>145.78864988842054</v>
      </c>
      <c r="E15" s="91">
        <v>37629.800000000003</v>
      </c>
    </row>
    <row r="16" spans="1:5" s="86" customFormat="1" ht="18" customHeight="1" x14ac:dyDescent="0.25">
      <c r="A16" s="87" t="s">
        <v>68</v>
      </c>
      <c r="B16" s="83">
        <v>0</v>
      </c>
      <c r="C16" s="88"/>
      <c r="D16" s="84" t="str">
        <f>IF(AND(SUM(B16)&lt;&gt;0,TRIM(C16)&lt;&gt;""),E16/B16,"")</f>
        <v/>
      </c>
      <c r="E16" s="85">
        <f>SUM(E17:E22)</f>
        <v>34538.61</v>
      </c>
    </row>
    <row r="17" spans="1:5" s="40" customFormat="1" outlineLevel="1" x14ac:dyDescent="0.25">
      <c r="A17" s="92" t="s">
        <v>69</v>
      </c>
      <c r="B17" s="89">
        <v>0.86</v>
      </c>
      <c r="C17" s="93" t="s">
        <v>70</v>
      </c>
      <c r="D17" s="90">
        <f>IF(SUM(B17)&lt;&gt;0,E17/B17,"")</f>
        <v>3263.3953488372094</v>
      </c>
      <c r="E17" s="91">
        <v>2806.52</v>
      </c>
    </row>
    <row r="18" spans="1:5" s="40" customFormat="1" outlineLevel="1" x14ac:dyDescent="0.25">
      <c r="A18" s="92" t="s">
        <v>71</v>
      </c>
      <c r="B18" s="89">
        <v>0.27200000000000002</v>
      </c>
      <c r="C18" s="93" t="s">
        <v>70</v>
      </c>
      <c r="D18" s="90">
        <f>IF(SUM(B18)&lt;&gt;0,E18/B18,"")</f>
        <v>4651.8014705882351</v>
      </c>
      <c r="E18" s="91">
        <v>1265.29</v>
      </c>
    </row>
    <row r="19" spans="1:5" s="40" customFormat="1" outlineLevel="1" x14ac:dyDescent="0.25">
      <c r="A19" s="92" t="s">
        <v>72</v>
      </c>
      <c r="B19" s="89">
        <v>0.38300000000000001</v>
      </c>
      <c r="C19" s="93" t="s">
        <v>70</v>
      </c>
      <c r="D19" s="90">
        <f>IF(SUM(B19)&lt;&gt;0,E19/B19,"")</f>
        <v>3809.7389033942559</v>
      </c>
      <c r="E19" s="91">
        <v>1459.13</v>
      </c>
    </row>
    <row r="20" spans="1:5" s="40" customFormat="1" outlineLevel="1" x14ac:dyDescent="0.25">
      <c r="A20" s="92" t="s">
        <v>73</v>
      </c>
      <c r="B20" s="89">
        <v>1.2350000000000001</v>
      </c>
      <c r="C20" s="93" t="s">
        <v>70</v>
      </c>
      <c r="D20" s="90">
        <f>IF(SUM(B20)&lt;&gt;0,E20/B20,"")</f>
        <v>3494.8097165991903</v>
      </c>
      <c r="E20" s="91">
        <v>4316.09</v>
      </c>
    </row>
    <row r="21" spans="1:5" s="40" customFormat="1" outlineLevel="1" x14ac:dyDescent="0.25">
      <c r="A21" s="92" t="s">
        <v>74</v>
      </c>
      <c r="B21" s="89">
        <v>0.98599999999999999</v>
      </c>
      <c r="C21" s="93" t="s">
        <v>70</v>
      </c>
      <c r="D21" s="90">
        <f>IF(SUM(B21)&lt;&gt;0,E21/B21,"")</f>
        <v>3038.3975659229209</v>
      </c>
      <c r="E21" s="91">
        <v>2995.86</v>
      </c>
    </row>
    <row r="22" spans="1:5" s="40" customFormat="1" outlineLevel="1" x14ac:dyDescent="0.25">
      <c r="A22" s="92" t="s">
        <v>75</v>
      </c>
      <c r="B22" s="89">
        <v>6.2080000000000002</v>
      </c>
      <c r="C22" s="93" t="s">
        <v>70</v>
      </c>
      <c r="D22" s="90">
        <f>IF(SUM(B22)&lt;&gt;0,E22/B22,"")</f>
        <v>3494.8002577319589</v>
      </c>
      <c r="E22" s="91">
        <v>21695.72</v>
      </c>
    </row>
    <row r="23" spans="1:5" s="86" customFormat="1" ht="18" customHeight="1" x14ac:dyDescent="0.25">
      <c r="A23" s="87" t="s">
        <v>76</v>
      </c>
      <c r="B23" s="83">
        <v>0</v>
      </c>
      <c r="C23" s="88"/>
      <c r="D23" s="84" t="str">
        <f>IF(AND(SUM(B23)&lt;&gt;0,TRIM(C23)&lt;&gt;""),E23/B23,"")</f>
        <v/>
      </c>
      <c r="E23" s="85">
        <f>SUM(E24:E31)</f>
        <v>98204.92</v>
      </c>
    </row>
    <row r="24" spans="1:5" s="40" customFormat="1" outlineLevel="1" x14ac:dyDescent="0.25">
      <c r="A24" s="92" t="s">
        <v>77</v>
      </c>
      <c r="B24" s="89">
        <v>22.614000000000001</v>
      </c>
      <c r="C24" s="93" t="s">
        <v>67</v>
      </c>
      <c r="D24" s="90">
        <f>IF(SUM(B24)&lt;&gt;0,E24/B24,"")</f>
        <v>269.12001415052617</v>
      </c>
      <c r="E24" s="91">
        <v>6085.8799999999992</v>
      </c>
    </row>
    <row r="25" spans="1:5" s="40" customFormat="1" outlineLevel="1" x14ac:dyDescent="0.25">
      <c r="A25" s="92" t="s">
        <v>78</v>
      </c>
      <c r="B25" s="89">
        <v>28.888999999999999</v>
      </c>
      <c r="C25" s="93" t="s">
        <v>67</v>
      </c>
      <c r="D25" s="90">
        <f>IF(SUM(B25)&lt;&gt;0,E25/B25,"")</f>
        <v>171.75533940254076</v>
      </c>
      <c r="E25" s="91">
        <v>4961.84</v>
      </c>
    </row>
    <row r="26" spans="1:5" s="40" customFormat="1" outlineLevel="1" x14ac:dyDescent="0.25">
      <c r="A26" s="92" t="s">
        <v>79</v>
      </c>
      <c r="B26" s="89">
        <v>27.332999999999998</v>
      </c>
      <c r="C26" s="93" t="s">
        <v>67</v>
      </c>
      <c r="D26" s="90">
        <f>IF(SUM(B26)&lt;&gt;0,E26/B26,"")</f>
        <v>171.75502140270004</v>
      </c>
      <c r="E26" s="91">
        <v>4694.58</v>
      </c>
    </row>
    <row r="27" spans="1:5" s="40" customFormat="1" outlineLevel="1" x14ac:dyDescent="0.25">
      <c r="A27" s="92" t="s">
        <v>80</v>
      </c>
      <c r="B27" s="89">
        <v>259.89</v>
      </c>
      <c r="C27" s="93" t="s">
        <v>67</v>
      </c>
      <c r="D27" s="90">
        <f>IF(SUM(B27)&lt;&gt;0,E27/B27,"")</f>
        <v>173.81642233252532</v>
      </c>
      <c r="E27" s="91">
        <v>45173.15</v>
      </c>
    </row>
    <row r="28" spans="1:5" s="40" customFormat="1" outlineLevel="1" x14ac:dyDescent="0.25">
      <c r="A28" s="92" t="s">
        <v>81</v>
      </c>
      <c r="B28" s="89">
        <v>72.221999999999994</v>
      </c>
      <c r="C28" s="93" t="s">
        <v>67</v>
      </c>
      <c r="D28" s="90">
        <f>IF(SUM(B28)&lt;&gt;0,E28/B28,"")</f>
        <v>167.21871451912159</v>
      </c>
      <c r="E28" s="91">
        <v>12076.869999999999</v>
      </c>
    </row>
    <row r="29" spans="1:5" s="40" customFormat="1" outlineLevel="1" x14ac:dyDescent="0.25">
      <c r="A29" s="92" t="s">
        <v>82</v>
      </c>
      <c r="B29" s="89">
        <v>13938</v>
      </c>
      <c r="C29" s="93" t="s">
        <v>53</v>
      </c>
      <c r="D29" s="90">
        <f>IF(SUM(B29)&lt;&gt;0,E29/B29,"")</f>
        <v>1.1908200602668964</v>
      </c>
      <c r="E29" s="91">
        <v>16597.650000000001</v>
      </c>
    </row>
    <row r="30" spans="1:5" s="40" customFormat="1" outlineLevel="1" x14ac:dyDescent="0.25">
      <c r="A30" s="92" t="s">
        <v>83</v>
      </c>
      <c r="B30" s="89">
        <v>2925</v>
      </c>
      <c r="C30" s="93" t="s">
        <v>53</v>
      </c>
      <c r="D30" s="90">
        <f>IF(SUM(B30)&lt;&gt;0,E30/B30,"")</f>
        <v>1.9053128205128205</v>
      </c>
      <c r="E30" s="91">
        <v>5573.04</v>
      </c>
    </row>
    <row r="31" spans="1:5" s="40" customFormat="1" outlineLevel="1" x14ac:dyDescent="0.25">
      <c r="A31" s="92" t="s">
        <v>84</v>
      </c>
      <c r="B31" s="89">
        <v>13938</v>
      </c>
      <c r="C31" s="93" t="s">
        <v>53</v>
      </c>
      <c r="D31" s="90">
        <f>IF(SUM(B31)&lt;&gt;0,E31/B31,"")</f>
        <v>0.21824580284115366</v>
      </c>
      <c r="E31" s="91">
        <v>3041.91</v>
      </c>
    </row>
    <row r="32" spans="1:5" s="86" customFormat="1" ht="18" customHeight="1" x14ac:dyDescent="0.25">
      <c r="A32" s="87" t="s">
        <v>85</v>
      </c>
      <c r="B32" s="83">
        <v>0</v>
      </c>
      <c r="C32" s="88"/>
      <c r="D32" s="84" t="str">
        <f>IF(AND(SUM(B32)&lt;&gt;0,TRIM(C32)&lt;&gt;""),E32/B32,"")</f>
        <v/>
      </c>
      <c r="E32" s="85">
        <f>SUM(E33:E33)</f>
        <v>4465.72</v>
      </c>
    </row>
    <row r="33" spans="1:5" s="40" customFormat="1" outlineLevel="1" x14ac:dyDescent="0.25">
      <c r="A33" s="92" t="s">
        <v>86</v>
      </c>
      <c r="B33" s="89">
        <v>126.333</v>
      </c>
      <c r="C33" s="93" t="s">
        <v>53</v>
      </c>
      <c r="D33" s="90">
        <f>IF(SUM(B33)&lt;&gt;0,E33/B33,"")</f>
        <v>35.348800392613178</v>
      </c>
      <c r="E33" s="91">
        <v>4465.72</v>
      </c>
    </row>
    <row r="34" spans="1:5" s="86" customFormat="1" ht="18" customHeight="1" x14ac:dyDescent="0.25">
      <c r="A34" s="87" t="s">
        <v>87</v>
      </c>
      <c r="B34" s="83">
        <v>0</v>
      </c>
      <c r="C34" s="88"/>
      <c r="D34" s="84" t="str">
        <f>IF(AND(SUM(B34)&lt;&gt;0,TRIM(C34)&lt;&gt;""),E34/B34,"")</f>
        <v/>
      </c>
      <c r="E34" s="85">
        <f>SUM(E35:E35)</f>
        <v>4088.79</v>
      </c>
    </row>
    <row r="35" spans="1:5" s="40" customFormat="1" outlineLevel="1" x14ac:dyDescent="0.25">
      <c r="A35" s="92" t="s">
        <v>88</v>
      </c>
      <c r="B35" s="89">
        <v>2475</v>
      </c>
      <c r="C35" s="93" t="s">
        <v>53</v>
      </c>
      <c r="D35" s="90">
        <f>IF(SUM(B35)&lt;&gt;0,E35/B35,"")</f>
        <v>1.6520363636363635</v>
      </c>
      <c r="E35" s="91">
        <v>4088.79</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FA4E3-BB41-433E-B1E8-D445169595A9}">
  <sheetPr>
    <outlinePr summaryBelow="0"/>
    <pageSetUpPr fitToPage="1"/>
  </sheetPr>
  <dimension ref="A1:E38"/>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89</v>
      </c>
      <c r="B1" s="77">
        <v>17500</v>
      </c>
      <c r="C1" s="78" t="s">
        <v>90</v>
      </c>
      <c r="D1" s="79"/>
      <c r="E1" s="80"/>
    </row>
    <row r="3" spans="1:5" s="76" customFormat="1" x14ac:dyDescent="0.25">
      <c r="A3" s="71" t="s">
        <v>11</v>
      </c>
      <c r="B3" s="72" t="s">
        <v>49</v>
      </c>
      <c r="C3" s="73" t="s">
        <v>50</v>
      </c>
      <c r="D3" s="74" t="s">
        <v>51</v>
      </c>
      <c r="E3" s="75" t="s">
        <v>12</v>
      </c>
    </row>
    <row r="4" spans="1:5" s="86" customFormat="1" ht="18" customHeight="1" x14ac:dyDescent="0.25">
      <c r="A4" s="87" t="s">
        <v>68</v>
      </c>
      <c r="B4" s="83">
        <v>0</v>
      </c>
      <c r="C4" s="88"/>
      <c r="D4" s="84" t="str">
        <f>IF(AND(SUM(B4)&lt;&gt;0,TRIM(C4)&lt;&gt;""),E4/B4,"")</f>
        <v/>
      </c>
      <c r="E4" s="85">
        <f>SUM(E5:E5)</f>
        <v>2143.56</v>
      </c>
    </row>
    <row r="5" spans="1:5" s="40" customFormat="1" outlineLevel="1" x14ac:dyDescent="0.25">
      <c r="A5" s="92" t="s">
        <v>91</v>
      </c>
      <c r="B5" s="89">
        <v>3125</v>
      </c>
      <c r="C5" s="93" t="s">
        <v>53</v>
      </c>
      <c r="D5" s="90">
        <f>IF(SUM(B5)&lt;&gt;0,E5/B5,"")</f>
        <v>0.68593919999999997</v>
      </c>
      <c r="E5" s="91">
        <v>2143.56</v>
      </c>
    </row>
    <row r="6" spans="1:5" s="86" customFormat="1" ht="18" customHeight="1" x14ac:dyDescent="0.25">
      <c r="A6" s="87" t="s">
        <v>76</v>
      </c>
      <c r="B6" s="83">
        <v>0</v>
      </c>
      <c r="C6" s="88"/>
      <c r="D6" s="84" t="str">
        <f>IF(AND(SUM(B6)&lt;&gt;0,TRIM(C6)&lt;&gt;""),E6/B6,"")</f>
        <v/>
      </c>
      <c r="E6" s="85">
        <f>SUM(E7:E9)</f>
        <v>12585.08</v>
      </c>
    </row>
    <row r="7" spans="1:5" s="40" customFormat="1" outlineLevel="1" x14ac:dyDescent="0.25">
      <c r="A7" s="92" t="s">
        <v>92</v>
      </c>
      <c r="B7" s="89">
        <v>40.991999999999997</v>
      </c>
      <c r="C7" s="93" t="s">
        <v>67</v>
      </c>
      <c r="D7" s="90">
        <f>IF(SUM(B7)&lt;&gt;0,E7/B7,"")</f>
        <v>199.59382318501173</v>
      </c>
      <c r="E7" s="91">
        <v>8181.75</v>
      </c>
    </row>
    <row r="8" spans="1:5" s="40" customFormat="1" outlineLevel="1" x14ac:dyDescent="0.25">
      <c r="A8" s="92" t="s">
        <v>82</v>
      </c>
      <c r="B8" s="89">
        <v>3125</v>
      </c>
      <c r="C8" s="93" t="s">
        <v>53</v>
      </c>
      <c r="D8" s="90">
        <f>IF(SUM(B8)&lt;&gt;0,E8/B8,"")</f>
        <v>1.1908192</v>
      </c>
      <c r="E8" s="91">
        <v>3721.31</v>
      </c>
    </row>
    <row r="9" spans="1:5" s="40" customFormat="1" outlineLevel="1" x14ac:dyDescent="0.25">
      <c r="A9" s="92" t="s">
        <v>84</v>
      </c>
      <c r="B9" s="89">
        <v>3125</v>
      </c>
      <c r="C9" s="93" t="s">
        <v>53</v>
      </c>
      <c r="D9" s="90">
        <f>IF(SUM(B9)&lt;&gt;0,E9/B9,"")</f>
        <v>0.21824640000000001</v>
      </c>
      <c r="E9" s="91">
        <v>682.02</v>
      </c>
    </row>
    <row r="10" spans="1:5" s="86" customFormat="1" ht="18" customHeight="1" x14ac:dyDescent="0.25">
      <c r="A10" s="87" t="s">
        <v>93</v>
      </c>
      <c r="B10" s="83">
        <v>0</v>
      </c>
      <c r="C10" s="88"/>
      <c r="D10" s="84" t="str">
        <f>IF(AND(SUM(B10)&lt;&gt;0,TRIM(C10)&lt;&gt;""),E10/B10,"")</f>
        <v/>
      </c>
      <c r="E10" s="85">
        <f>SUM(E11:E12)</f>
        <v>15276.18</v>
      </c>
    </row>
    <row r="11" spans="1:5" s="40" customFormat="1" outlineLevel="1" x14ac:dyDescent="0.25">
      <c r="A11" s="92" t="s">
        <v>94</v>
      </c>
      <c r="B11" s="89">
        <v>1.8480000000000001</v>
      </c>
      <c r="C11" s="93" t="s">
        <v>70</v>
      </c>
      <c r="D11" s="90">
        <f>IF(SUM(B11)&lt;&gt;0,E11/B11,"")</f>
        <v>4203.5173160173163</v>
      </c>
      <c r="E11" s="91">
        <v>7768.1</v>
      </c>
    </row>
    <row r="12" spans="1:5" s="40" customFormat="1" outlineLevel="1" x14ac:dyDescent="0.25">
      <c r="A12" s="92" t="s">
        <v>95</v>
      </c>
      <c r="B12" s="89">
        <v>1.4119999999999999</v>
      </c>
      <c r="C12" s="93" t="s">
        <v>70</v>
      </c>
      <c r="D12" s="90">
        <f>IF(SUM(B12)&lt;&gt;0,E12/B12,"")</f>
        <v>5317.3371104815869</v>
      </c>
      <c r="E12" s="91">
        <v>7508.08</v>
      </c>
    </row>
    <row r="13" spans="1:5" s="86" customFormat="1" ht="18" customHeight="1" x14ac:dyDescent="0.25">
      <c r="A13" s="87" t="s">
        <v>96</v>
      </c>
      <c r="B13" s="83">
        <v>0</v>
      </c>
      <c r="C13" s="88"/>
      <c r="D13" s="84" t="str">
        <f>IF(AND(SUM(B13)&lt;&gt;0,TRIM(C13)&lt;&gt;""),E13/B13,"")</f>
        <v/>
      </c>
      <c r="E13" s="85">
        <f>SUM(E14:E14)</f>
        <v>27667.93</v>
      </c>
    </row>
    <row r="14" spans="1:5" s="40" customFormat="1" outlineLevel="1" x14ac:dyDescent="0.25">
      <c r="A14" s="92" t="s">
        <v>97</v>
      </c>
      <c r="B14" s="89">
        <v>9.7620000000000005</v>
      </c>
      <c r="C14" s="93" t="s">
        <v>70</v>
      </c>
      <c r="D14" s="90">
        <f>IF(SUM(B14)&lt;&gt;0,E14/B14,"")</f>
        <v>2834.2481048965374</v>
      </c>
      <c r="E14" s="91">
        <v>27667.93</v>
      </c>
    </row>
    <row r="15" spans="1:5" s="86" customFormat="1" ht="18" customHeight="1" x14ac:dyDescent="0.25">
      <c r="A15" s="87" t="s">
        <v>98</v>
      </c>
      <c r="B15" s="83">
        <v>0</v>
      </c>
      <c r="C15" s="88"/>
      <c r="D15" s="84" t="str">
        <f>IF(AND(SUM(B15)&lt;&gt;0,TRIM(C15)&lt;&gt;""),E15/B15,"")</f>
        <v/>
      </c>
      <c r="E15" s="85">
        <f>SUM(E16:E16)</f>
        <v>15228.5</v>
      </c>
    </row>
    <row r="16" spans="1:5" s="40" customFormat="1" outlineLevel="1" x14ac:dyDescent="0.25">
      <c r="A16" s="92" t="s">
        <v>99</v>
      </c>
      <c r="B16" s="89">
        <v>3125</v>
      </c>
      <c r="C16" s="93" t="s">
        <v>53</v>
      </c>
      <c r="D16" s="90">
        <f>IF(SUM(B16)&lt;&gt;0,E16/B16,"")</f>
        <v>4.8731200000000001</v>
      </c>
      <c r="E16" s="91">
        <v>15228.5</v>
      </c>
    </row>
    <row r="17" spans="1:5" s="86" customFormat="1" ht="18" customHeight="1" x14ac:dyDescent="0.25">
      <c r="A17" s="87" t="s">
        <v>100</v>
      </c>
      <c r="B17" s="83">
        <v>0</v>
      </c>
      <c r="C17" s="88"/>
      <c r="D17" s="84" t="str">
        <f>IF(AND(SUM(B17)&lt;&gt;0,TRIM(C17)&lt;&gt;""),E17/B17,"")</f>
        <v/>
      </c>
      <c r="E17" s="85">
        <f>SUM(E18:E20)</f>
        <v>9661.18</v>
      </c>
    </row>
    <row r="18" spans="1:5" s="40" customFormat="1" outlineLevel="1" x14ac:dyDescent="0.25">
      <c r="A18" s="92" t="s">
        <v>101</v>
      </c>
      <c r="B18" s="89">
        <v>387.27300000000002</v>
      </c>
      <c r="C18" s="93" t="s">
        <v>53</v>
      </c>
      <c r="D18" s="90">
        <f>IF(SUM(B18)&lt;&gt;0,E18/B18,"")</f>
        <v>3.3802511406682103</v>
      </c>
      <c r="E18" s="91">
        <v>1309.08</v>
      </c>
    </row>
    <row r="19" spans="1:5" s="40" customFormat="1" outlineLevel="1" x14ac:dyDescent="0.25">
      <c r="A19" s="92" t="s">
        <v>102</v>
      </c>
      <c r="B19" s="89">
        <v>120.88500000000001</v>
      </c>
      <c r="C19" s="93" t="s">
        <v>53</v>
      </c>
      <c r="D19" s="90">
        <f>IF(SUM(B19)&lt;&gt;0,E19/B19,"")</f>
        <v>3.1512594614716463</v>
      </c>
      <c r="E19" s="91">
        <v>380.94</v>
      </c>
    </row>
    <row r="20" spans="1:5" s="40" customFormat="1" outlineLevel="1" x14ac:dyDescent="0.25">
      <c r="A20" s="92" t="s">
        <v>103</v>
      </c>
      <c r="B20" s="89">
        <v>3125</v>
      </c>
      <c r="C20" s="93" t="s">
        <v>53</v>
      </c>
      <c r="D20" s="90">
        <f>IF(SUM(B20)&lt;&gt;0,E20/B20,"")</f>
        <v>2.5507711999999998</v>
      </c>
      <c r="E20" s="91">
        <v>7971.16</v>
      </c>
    </row>
    <row r="21" spans="1:5" s="86" customFormat="1" ht="18" customHeight="1" x14ac:dyDescent="0.25">
      <c r="A21" s="87" t="s">
        <v>104</v>
      </c>
      <c r="B21" s="83">
        <v>0</v>
      </c>
      <c r="C21" s="88"/>
      <c r="D21" s="84" t="str">
        <f>IF(AND(SUM(B21)&lt;&gt;0,TRIM(C21)&lt;&gt;""),E21/B21,"")</f>
        <v/>
      </c>
      <c r="E21" s="85">
        <f>SUM(E22:E24)</f>
        <v>6318.8899999999994</v>
      </c>
    </row>
    <row r="22" spans="1:5" s="40" customFormat="1" outlineLevel="1" x14ac:dyDescent="0.25">
      <c r="A22" s="92" t="s">
        <v>105</v>
      </c>
      <c r="B22" s="89">
        <v>5</v>
      </c>
      <c r="C22" s="93" t="s">
        <v>106</v>
      </c>
      <c r="D22" s="90">
        <f>IF(SUM(B22)&lt;&gt;0,E22/B22,"")</f>
        <v>327.762</v>
      </c>
      <c r="E22" s="91">
        <v>1638.81</v>
      </c>
    </row>
    <row r="23" spans="1:5" s="40" customFormat="1" outlineLevel="1" x14ac:dyDescent="0.25">
      <c r="A23" s="92" t="s">
        <v>107</v>
      </c>
      <c r="B23" s="89">
        <v>1</v>
      </c>
      <c r="C23" s="93" t="s">
        <v>106</v>
      </c>
      <c r="D23" s="90">
        <f>IF(SUM(B23)&lt;&gt;0,E23/B23,"")</f>
        <v>435.35</v>
      </c>
      <c r="E23" s="91">
        <v>435.35</v>
      </c>
    </row>
    <row r="24" spans="1:5" s="40" customFormat="1" outlineLevel="1" x14ac:dyDescent="0.25">
      <c r="A24" s="92" t="s">
        <v>108</v>
      </c>
      <c r="B24" s="89">
        <v>7</v>
      </c>
      <c r="C24" s="93" t="s">
        <v>106</v>
      </c>
      <c r="D24" s="90">
        <f>IF(SUM(B24)&lt;&gt;0,E24/B24,"")</f>
        <v>606.39</v>
      </c>
      <c r="E24" s="91">
        <v>4244.7299999999996</v>
      </c>
    </row>
    <row r="25" spans="1:5" s="86" customFormat="1" ht="18" customHeight="1" x14ac:dyDescent="0.25">
      <c r="A25" s="87" t="s">
        <v>109</v>
      </c>
      <c r="B25" s="83">
        <v>0</v>
      </c>
      <c r="C25" s="88"/>
      <c r="D25" s="84" t="str">
        <f>IF(AND(SUM(B25)&lt;&gt;0,TRIM(C25)&lt;&gt;""),E25/B25,"")</f>
        <v/>
      </c>
      <c r="E25" s="85">
        <f>SUM(E26:E26)</f>
        <v>8842.51</v>
      </c>
    </row>
    <row r="26" spans="1:5" s="40" customFormat="1" outlineLevel="1" x14ac:dyDescent="0.25">
      <c r="A26" s="92" t="s">
        <v>110</v>
      </c>
      <c r="B26" s="89">
        <v>3</v>
      </c>
      <c r="C26" s="93" t="s">
        <v>106</v>
      </c>
      <c r="D26" s="90">
        <f>IF(SUM(B26)&lt;&gt;0,E26/B26,"")</f>
        <v>2947.5033333333336</v>
      </c>
      <c r="E26" s="91">
        <v>8842.51</v>
      </c>
    </row>
    <row r="27" spans="1:5" s="86" customFormat="1" ht="18" customHeight="1" x14ac:dyDescent="0.25">
      <c r="A27" s="87" t="s">
        <v>111</v>
      </c>
      <c r="B27" s="83">
        <v>0</v>
      </c>
      <c r="C27" s="88"/>
      <c r="D27" s="84" t="str">
        <f>IF(AND(SUM(B27)&lt;&gt;0,TRIM(C27)&lt;&gt;""),E27/B27,"")</f>
        <v/>
      </c>
      <c r="E27" s="85">
        <f>SUM(E28:E28)</f>
        <v>1076.75</v>
      </c>
    </row>
    <row r="28" spans="1:5" s="40" customFormat="1" outlineLevel="1" x14ac:dyDescent="0.25">
      <c r="A28" s="92" t="s">
        <v>112</v>
      </c>
      <c r="B28" s="89">
        <v>18</v>
      </c>
      <c r="C28" s="93" t="s">
        <v>53</v>
      </c>
      <c r="D28" s="90">
        <f>IF(SUM(B28)&lt;&gt;0,E28/B28,"")</f>
        <v>59.819444444444443</v>
      </c>
      <c r="E28" s="91">
        <v>1076.75</v>
      </c>
    </row>
    <row r="29" spans="1:5" s="86" customFormat="1" ht="18" customHeight="1" x14ac:dyDescent="0.25">
      <c r="A29" s="87" t="s">
        <v>113</v>
      </c>
      <c r="B29" s="83">
        <v>0</v>
      </c>
      <c r="C29" s="88"/>
      <c r="D29" s="84" t="str">
        <f>IF(AND(SUM(B29)&lt;&gt;0,TRIM(C29)&lt;&gt;""),E29/B29,"")</f>
        <v/>
      </c>
      <c r="E29" s="85">
        <f>SUM(E30:E33)</f>
        <v>5950.57</v>
      </c>
    </row>
    <row r="30" spans="1:5" s="40" customFormat="1" outlineLevel="1" x14ac:dyDescent="0.25">
      <c r="A30" s="92" t="s">
        <v>114</v>
      </c>
      <c r="B30" s="89">
        <v>10.5</v>
      </c>
      <c r="C30" s="93" t="s">
        <v>115</v>
      </c>
      <c r="D30" s="90">
        <f>IF(SUM(B30)&lt;&gt;0,E30/B30,"")</f>
        <v>31</v>
      </c>
      <c r="E30" s="91">
        <v>325.5</v>
      </c>
    </row>
    <row r="31" spans="1:5" s="40" customFormat="1" outlineLevel="1" x14ac:dyDescent="0.25">
      <c r="A31" s="92" t="s">
        <v>116</v>
      </c>
      <c r="B31" s="89">
        <v>1</v>
      </c>
      <c r="C31" s="93" t="s">
        <v>106</v>
      </c>
      <c r="D31" s="90">
        <f>IF(SUM(B31)&lt;&gt;0,E31/B31,"")</f>
        <v>299.75</v>
      </c>
      <c r="E31" s="91">
        <v>299.75</v>
      </c>
    </row>
    <row r="32" spans="1:5" s="40" customFormat="1" outlineLevel="1" x14ac:dyDescent="0.25">
      <c r="A32" s="92" t="s">
        <v>117</v>
      </c>
      <c r="B32" s="89">
        <v>6</v>
      </c>
      <c r="C32" s="93" t="s">
        <v>106</v>
      </c>
      <c r="D32" s="90">
        <f>IF(SUM(B32)&lt;&gt;0,E32/B32,"")</f>
        <v>402.29166666666669</v>
      </c>
      <c r="E32" s="91">
        <v>2413.75</v>
      </c>
    </row>
    <row r="33" spans="1:5" s="40" customFormat="1" outlineLevel="1" x14ac:dyDescent="0.25">
      <c r="A33" s="92" t="s">
        <v>118</v>
      </c>
      <c r="B33" s="89">
        <v>7</v>
      </c>
      <c r="C33" s="93" t="s">
        <v>106</v>
      </c>
      <c r="D33" s="90">
        <f>IF(SUM(B33)&lt;&gt;0,E33/B33,"")</f>
        <v>415.93857142857144</v>
      </c>
      <c r="E33" s="91">
        <v>2911.57</v>
      </c>
    </row>
    <row r="34" spans="1:5" s="86" customFormat="1" ht="18" customHeight="1" x14ac:dyDescent="0.25">
      <c r="A34" s="87" t="s">
        <v>119</v>
      </c>
      <c r="B34" s="83">
        <v>0</v>
      </c>
      <c r="C34" s="88"/>
      <c r="D34" s="84" t="str">
        <f>IF(AND(SUM(B34)&lt;&gt;0,TRIM(C34)&lt;&gt;""),E34/B34,"")</f>
        <v/>
      </c>
      <c r="E34" s="85">
        <f>SUM(E35:E38)</f>
        <v>11765.920000000002</v>
      </c>
    </row>
    <row r="35" spans="1:5" s="40" customFormat="1" outlineLevel="1" x14ac:dyDescent="0.25">
      <c r="A35" s="92" t="s">
        <v>120</v>
      </c>
      <c r="B35" s="89">
        <v>1987.5</v>
      </c>
      <c r="C35" s="93" t="s">
        <v>53</v>
      </c>
      <c r="D35" s="90">
        <f>IF(SUM(B35)&lt;&gt;0,E35/B35,"")</f>
        <v>3.5204477987421385</v>
      </c>
      <c r="E35" s="91">
        <v>6996.89</v>
      </c>
    </row>
    <row r="36" spans="1:5" s="40" customFormat="1" outlineLevel="1" x14ac:dyDescent="0.25">
      <c r="A36" s="92" t="s">
        <v>121</v>
      </c>
      <c r="B36" s="89">
        <v>1987.5</v>
      </c>
      <c r="C36" s="93" t="s">
        <v>53</v>
      </c>
      <c r="D36" s="90">
        <f>IF(SUM(B36)&lt;&gt;0,E36/B36,"")</f>
        <v>1.5554314465408805</v>
      </c>
      <c r="E36" s="91">
        <v>3091.42</v>
      </c>
    </row>
    <row r="37" spans="1:5" s="40" customFormat="1" outlineLevel="1" x14ac:dyDescent="0.25">
      <c r="A37" s="92" t="s">
        <v>122</v>
      </c>
      <c r="B37" s="89">
        <v>1987.5</v>
      </c>
      <c r="C37" s="93" t="s">
        <v>53</v>
      </c>
      <c r="D37" s="90">
        <f>IF(SUM(B37)&lt;&gt;0,E37/B37,"")</f>
        <v>0.12</v>
      </c>
      <c r="E37" s="91">
        <v>238.5</v>
      </c>
    </row>
    <row r="38" spans="1:5" s="40" customFormat="1" outlineLevel="1" x14ac:dyDescent="0.25">
      <c r="A38" s="92" t="s">
        <v>123</v>
      </c>
      <c r="B38" s="89">
        <v>1987.5</v>
      </c>
      <c r="C38" s="93" t="s">
        <v>53</v>
      </c>
      <c r="D38" s="90">
        <f>IF(SUM(B38)&lt;&gt;0,E38/B38,"")</f>
        <v>0.72408050314465411</v>
      </c>
      <c r="E38" s="91">
        <v>1439.1100000000001</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D3C8-8060-4726-B369-8735D0B0C02D}">
  <sheetPr>
    <outlinePr summaryBelow="0"/>
    <pageSetUpPr fitToPage="1"/>
  </sheetPr>
  <dimension ref="A1:E55"/>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124</v>
      </c>
      <c r="B1" s="77">
        <v>17500</v>
      </c>
      <c r="C1" s="78" t="s">
        <v>90</v>
      </c>
      <c r="D1" s="79"/>
      <c r="E1" s="80"/>
    </row>
    <row r="3" spans="1:5" s="76" customFormat="1" x14ac:dyDescent="0.25">
      <c r="A3" s="71" t="s">
        <v>11</v>
      </c>
      <c r="B3" s="72" t="s">
        <v>49</v>
      </c>
      <c r="C3" s="73" t="s">
        <v>50</v>
      </c>
      <c r="D3" s="74" t="s">
        <v>51</v>
      </c>
      <c r="E3" s="75" t="s">
        <v>12</v>
      </c>
    </row>
    <row r="4" spans="1:5" s="86" customFormat="1" ht="18" customHeight="1" x14ac:dyDescent="0.25">
      <c r="A4" s="87" t="s">
        <v>125</v>
      </c>
      <c r="B4" s="83">
        <v>0</v>
      </c>
      <c r="C4" s="88"/>
      <c r="D4" s="84" t="str">
        <f>IF(AND(SUM(B4)&lt;&gt;0,TRIM(C4)&lt;&gt;""),E4/B4,"")</f>
        <v/>
      </c>
      <c r="E4" s="85">
        <f>SUM(E5:E8)</f>
        <v>25354.129999999997</v>
      </c>
    </row>
    <row r="5" spans="1:5" s="40" customFormat="1" outlineLevel="1" x14ac:dyDescent="0.25">
      <c r="A5" s="92" t="s">
        <v>126</v>
      </c>
      <c r="B5" s="89">
        <v>21</v>
      </c>
      <c r="C5" s="93" t="s">
        <v>106</v>
      </c>
      <c r="D5" s="90">
        <f>IF(SUM(B5)&lt;&gt;0,E5/B5,"")</f>
        <v>413.56523809523804</v>
      </c>
      <c r="E5" s="91">
        <v>8684.869999999999</v>
      </c>
    </row>
    <row r="6" spans="1:5" s="40" customFormat="1" outlineLevel="1" x14ac:dyDescent="0.25">
      <c r="A6" s="92" t="s">
        <v>127</v>
      </c>
      <c r="B6" s="89">
        <v>41</v>
      </c>
      <c r="C6" s="93" t="s">
        <v>53</v>
      </c>
      <c r="D6" s="90">
        <f>IF(SUM(B6)&lt;&gt;0,E6/B6,"")</f>
        <v>130.55219512195123</v>
      </c>
      <c r="E6" s="91">
        <v>5352.64</v>
      </c>
    </row>
    <row r="7" spans="1:5" s="40" customFormat="1" outlineLevel="1" x14ac:dyDescent="0.25">
      <c r="A7" s="92" t="s">
        <v>128</v>
      </c>
      <c r="B7" s="89">
        <v>120</v>
      </c>
      <c r="C7" s="93" t="s">
        <v>59</v>
      </c>
      <c r="D7" s="90">
        <f>IF(SUM(B7)&lt;&gt;0,E7/B7,"")</f>
        <v>81.552166666666665</v>
      </c>
      <c r="E7" s="91">
        <v>9786.26</v>
      </c>
    </row>
    <row r="8" spans="1:5" s="40" customFormat="1" outlineLevel="1" x14ac:dyDescent="0.25">
      <c r="A8" s="92" t="s">
        <v>129</v>
      </c>
      <c r="B8" s="89">
        <v>35</v>
      </c>
      <c r="C8" s="93" t="s">
        <v>59</v>
      </c>
      <c r="D8" s="90">
        <f>IF(SUM(B8)&lt;&gt;0,E8/B8,"")</f>
        <v>43.72457142857143</v>
      </c>
      <c r="E8" s="91">
        <v>1530.3600000000001</v>
      </c>
    </row>
    <row r="9" spans="1:5" s="86" customFormat="1" ht="18" customHeight="1" x14ac:dyDescent="0.25">
      <c r="A9" s="87" t="s">
        <v>130</v>
      </c>
      <c r="B9" s="83">
        <v>0</v>
      </c>
      <c r="C9" s="88"/>
      <c r="D9" s="84" t="str">
        <f>IF(AND(SUM(B9)&lt;&gt;0,TRIM(C9)&lt;&gt;""),E9/B9,"")</f>
        <v/>
      </c>
      <c r="E9" s="85">
        <f>SUM(E10:E10)</f>
        <v>646.4</v>
      </c>
    </row>
    <row r="10" spans="1:5" s="40" customFormat="1" outlineLevel="1" x14ac:dyDescent="0.25">
      <c r="A10" s="92" t="s">
        <v>131</v>
      </c>
      <c r="B10" s="89">
        <v>72</v>
      </c>
      <c r="C10" s="93" t="s">
        <v>59</v>
      </c>
      <c r="D10" s="90">
        <f>IF(SUM(B10)&lt;&gt;0,E10/B10,"")</f>
        <v>8.9777777777777779</v>
      </c>
      <c r="E10" s="91">
        <v>646.4</v>
      </c>
    </row>
    <row r="11" spans="1:5" s="86" customFormat="1" ht="18" customHeight="1" x14ac:dyDescent="0.25">
      <c r="A11" s="87" t="s">
        <v>87</v>
      </c>
      <c r="B11" s="83">
        <v>0</v>
      </c>
      <c r="C11" s="88"/>
      <c r="D11" s="84" t="str">
        <f>IF(AND(SUM(B11)&lt;&gt;0,TRIM(C11)&lt;&gt;""),E11/B11,"")</f>
        <v/>
      </c>
      <c r="E11" s="85">
        <f>SUM(E12:E12)</f>
        <v>6542.58</v>
      </c>
    </row>
    <row r="12" spans="1:5" s="40" customFormat="1" outlineLevel="1" x14ac:dyDescent="0.25">
      <c r="A12" s="92" t="s">
        <v>132</v>
      </c>
      <c r="B12" s="89">
        <v>4700</v>
      </c>
      <c r="C12" s="93" t="s">
        <v>53</v>
      </c>
      <c r="D12" s="90">
        <f>IF(SUM(B12)&lt;&gt;0,E12/B12,"")</f>
        <v>1.3920382978723405</v>
      </c>
      <c r="E12" s="91">
        <v>6542.58</v>
      </c>
    </row>
    <row r="13" spans="1:5" s="86" customFormat="1" ht="18" customHeight="1" x14ac:dyDescent="0.25">
      <c r="A13" s="87" t="s">
        <v>104</v>
      </c>
      <c r="B13" s="83">
        <v>0</v>
      </c>
      <c r="C13" s="88"/>
      <c r="D13" s="84" t="str">
        <f>IF(AND(SUM(B13)&lt;&gt;0,TRIM(C13)&lt;&gt;""),E13/B13,"")</f>
        <v/>
      </c>
      <c r="E13" s="85">
        <f>SUM(E14:E16)</f>
        <v>8460.58</v>
      </c>
    </row>
    <row r="14" spans="1:5" s="40" customFormat="1" ht="30" outlineLevel="1" x14ac:dyDescent="0.25">
      <c r="A14" s="92" t="s">
        <v>133</v>
      </c>
      <c r="B14" s="89">
        <v>7</v>
      </c>
      <c r="C14" s="93" t="s">
        <v>106</v>
      </c>
      <c r="D14" s="90">
        <f>IF(SUM(B14)&lt;&gt;0,E14/B14,"")</f>
        <v>562.76142857142861</v>
      </c>
      <c r="E14" s="91">
        <v>3939.33</v>
      </c>
    </row>
    <row r="15" spans="1:5" s="40" customFormat="1" outlineLevel="1" x14ac:dyDescent="0.25">
      <c r="A15" s="92" t="s">
        <v>134</v>
      </c>
      <c r="B15" s="89">
        <v>13</v>
      </c>
      <c r="C15" s="93" t="s">
        <v>106</v>
      </c>
      <c r="D15" s="90">
        <f>IF(SUM(B15)&lt;&gt;0,E15/B15,"")</f>
        <v>317.76153846153841</v>
      </c>
      <c r="E15" s="91">
        <v>4130.8999999999996</v>
      </c>
    </row>
    <row r="16" spans="1:5" s="40" customFormat="1" outlineLevel="1" x14ac:dyDescent="0.25">
      <c r="A16" s="92" t="s">
        <v>135</v>
      </c>
      <c r="B16" s="89">
        <v>1</v>
      </c>
      <c r="C16" s="93" t="s">
        <v>106</v>
      </c>
      <c r="D16" s="90">
        <f>IF(SUM(B16)&lt;&gt;0,E16/B16,"")</f>
        <v>390.35</v>
      </c>
      <c r="E16" s="91">
        <v>390.35</v>
      </c>
    </row>
    <row r="17" spans="1:5" s="86" customFormat="1" ht="18" customHeight="1" x14ac:dyDescent="0.25">
      <c r="A17" s="87" t="s">
        <v>136</v>
      </c>
      <c r="B17" s="83">
        <v>0</v>
      </c>
      <c r="C17" s="88"/>
      <c r="D17" s="84" t="str">
        <f>IF(AND(SUM(B17)&lt;&gt;0,TRIM(C17)&lt;&gt;""),E17/B17,"")</f>
        <v/>
      </c>
      <c r="E17" s="85">
        <f>SUM(E18:E18)</f>
        <v>6014.08</v>
      </c>
    </row>
    <row r="18" spans="1:5" s="40" customFormat="1" outlineLevel="1" x14ac:dyDescent="0.25">
      <c r="A18" s="92" t="s">
        <v>137</v>
      </c>
      <c r="B18" s="89">
        <v>15</v>
      </c>
      <c r="C18" s="93" t="s">
        <v>106</v>
      </c>
      <c r="D18" s="90">
        <f>IF(SUM(B18)&lt;&gt;0,E18/B18,"")</f>
        <v>400.93866666666668</v>
      </c>
      <c r="E18" s="91">
        <v>6014.08</v>
      </c>
    </row>
    <row r="19" spans="1:5" s="86" customFormat="1" ht="18" customHeight="1" x14ac:dyDescent="0.25">
      <c r="A19" s="87" t="s">
        <v>109</v>
      </c>
      <c r="B19" s="83">
        <v>0</v>
      </c>
      <c r="C19" s="88"/>
      <c r="D19" s="84" t="str">
        <f>IF(AND(SUM(B19)&lt;&gt;0,TRIM(C19)&lt;&gt;""),E19/B19,"")</f>
        <v/>
      </c>
      <c r="E19" s="85">
        <f>SUM(E20:E20)</f>
        <v>4896.43</v>
      </c>
    </row>
    <row r="20" spans="1:5" s="40" customFormat="1" ht="30" outlineLevel="1" x14ac:dyDescent="0.25">
      <c r="A20" s="92" t="s">
        <v>138</v>
      </c>
      <c r="B20" s="89">
        <v>1</v>
      </c>
      <c r="C20" s="93" t="s">
        <v>106</v>
      </c>
      <c r="D20" s="90">
        <f>IF(SUM(B20)&lt;&gt;0,E20/B20,"")</f>
        <v>4896.43</v>
      </c>
      <c r="E20" s="91">
        <v>4896.43</v>
      </c>
    </row>
    <row r="21" spans="1:5" s="86" customFormat="1" ht="18" customHeight="1" x14ac:dyDescent="0.25">
      <c r="A21" s="87" t="s">
        <v>113</v>
      </c>
      <c r="B21" s="83">
        <v>0</v>
      </c>
      <c r="C21" s="88"/>
      <c r="D21" s="84" t="str">
        <f>IF(AND(SUM(B21)&lt;&gt;0,TRIM(C21)&lt;&gt;""),E21/B21,"")</f>
        <v/>
      </c>
      <c r="E21" s="85">
        <f>SUM(E22:E24)</f>
        <v>6139.53</v>
      </c>
    </row>
    <row r="22" spans="1:5" s="40" customFormat="1" outlineLevel="1" x14ac:dyDescent="0.25">
      <c r="A22" s="92" t="s">
        <v>114</v>
      </c>
      <c r="B22" s="89">
        <v>22.5</v>
      </c>
      <c r="C22" s="93" t="s">
        <v>115</v>
      </c>
      <c r="D22" s="90">
        <f>IF(SUM(B22)&lt;&gt;0,E22/B22,"")</f>
        <v>31</v>
      </c>
      <c r="E22" s="91">
        <v>697.5</v>
      </c>
    </row>
    <row r="23" spans="1:5" s="40" customFormat="1" outlineLevel="1" x14ac:dyDescent="0.25">
      <c r="A23" s="92" t="s">
        <v>139</v>
      </c>
      <c r="B23" s="89">
        <v>1</v>
      </c>
      <c r="C23" s="93" t="s">
        <v>106</v>
      </c>
      <c r="D23" s="90">
        <f>IF(SUM(B23)&lt;&gt;0,E23/B23,"")</f>
        <v>255.47</v>
      </c>
      <c r="E23" s="91">
        <v>255.47</v>
      </c>
    </row>
    <row r="24" spans="1:5" s="40" customFormat="1" outlineLevel="1" x14ac:dyDescent="0.25">
      <c r="A24" s="92" t="s">
        <v>140</v>
      </c>
      <c r="B24" s="89">
        <v>14</v>
      </c>
      <c r="C24" s="93" t="s">
        <v>106</v>
      </c>
      <c r="D24" s="90">
        <f>IF(SUM(B24)&lt;&gt;0,E24/B24,"")</f>
        <v>370.46857142857141</v>
      </c>
      <c r="E24" s="91">
        <v>5186.5599999999995</v>
      </c>
    </row>
    <row r="25" spans="1:5" s="86" customFormat="1" ht="18" customHeight="1" x14ac:dyDescent="0.25">
      <c r="A25" s="87" t="s">
        <v>141</v>
      </c>
      <c r="B25" s="83">
        <v>0</v>
      </c>
      <c r="C25" s="88"/>
      <c r="D25" s="84" t="str">
        <f>IF(AND(SUM(B25)&lt;&gt;0,TRIM(C25)&lt;&gt;""),E25/B25,"")</f>
        <v/>
      </c>
      <c r="E25" s="85">
        <f>SUM(E26:E27)</f>
        <v>20484.36</v>
      </c>
    </row>
    <row r="26" spans="1:5" s="40" customFormat="1" outlineLevel="1" x14ac:dyDescent="0.25">
      <c r="A26" s="92" t="s">
        <v>142</v>
      </c>
      <c r="B26" s="89">
        <v>4700</v>
      </c>
      <c r="C26" s="93" t="s">
        <v>53</v>
      </c>
      <c r="D26" s="90">
        <f>IF(SUM(B26)&lt;&gt;0,E26/B26,"")</f>
        <v>2.7654872340425536</v>
      </c>
      <c r="E26" s="91">
        <v>12997.79</v>
      </c>
    </row>
    <row r="27" spans="1:5" s="40" customFormat="1" outlineLevel="1" x14ac:dyDescent="0.25">
      <c r="A27" s="92" t="s">
        <v>143</v>
      </c>
      <c r="B27" s="89">
        <v>2920</v>
      </c>
      <c r="C27" s="93" t="s">
        <v>53</v>
      </c>
      <c r="D27" s="90">
        <f>IF(SUM(B27)&lt;&gt;0,E27/B27,"")</f>
        <v>2.5638938356164385</v>
      </c>
      <c r="E27" s="91">
        <v>7486.57</v>
      </c>
    </row>
    <row r="28" spans="1:5" s="86" customFormat="1" ht="18" customHeight="1" x14ac:dyDescent="0.25">
      <c r="A28" s="87" t="s">
        <v>119</v>
      </c>
      <c r="B28" s="83">
        <v>0</v>
      </c>
      <c r="C28" s="88"/>
      <c r="D28" s="84" t="str">
        <f>IF(AND(SUM(B28)&lt;&gt;0,TRIM(C28)&lt;&gt;""),E28/B28,"")</f>
        <v/>
      </c>
      <c r="E28" s="85">
        <f>SUM(E29:E33)</f>
        <v>22117.03</v>
      </c>
    </row>
    <row r="29" spans="1:5" s="40" customFormat="1" outlineLevel="1" x14ac:dyDescent="0.25">
      <c r="A29" s="92" t="s">
        <v>144</v>
      </c>
      <c r="B29" s="89">
        <v>46.667000000000002</v>
      </c>
      <c r="C29" s="93" t="s">
        <v>145</v>
      </c>
      <c r="D29" s="90">
        <f>IF(SUM(B29)&lt;&gt;0,E29/B29,"")</f>
        <v>13.069406647095377</v>
      </c>
      <c r="E29" s="91">
        <v>609.91</v>
      </c>
    </row>
    <row r="30" spans="1:5" s="40" customFormat="1" outlineLevel="1" x14ac:dyDescent="0.25">
      <c r="A30" s="92" t="s">
        <v>121</v>
      </c>
      <c r="B30" s="89">
        <v>8950</v>
      </c>
      <c r="C30" s="93" t="s">
        <v>53</v>
      </c>
      <c r="D30" s="90">
        <f>IF(SUM(B30)&lt;&gt;0,E30/B30,"")</f>
        <v>1.5554301675977653</v>
      </c>
      <c r="E30" s="91">
        <v>13921.1</v>
      </c>
    </row>
    <row r="31" spans="1:5" s="40" customFormat="1" outlineLevel="1" x14ac:dyDescent="0.25">
      <c r="A31" s="92" t="s">
        <v>122</v>
      </c>
      <c r="B31" s="89">
        <v>8500</v>
      </c>
      <c r="C31" s="93" t="s">
        <v>53</v>
      </c>
      <c r="D31" s="90">
        <f>IF(SUM(B31)&lt;&gt;0,E31/B31,"")</f>
        <v>0.12</v>
      </c>
      <c r="E31" s="91">
        <v>1020</v>
      </c>
    </row>
    <row r="32" spans="1:5" s="40" customFormat="1" outlineLevel="1" x14ac:dyDescent="0.25">
      <c r="A32" s="92" t="s">
        <v>146</v>
      </c>
      <c r="B32" s="89">
        <v>450</v>
      </c>
      <c r="C32" s="93" t="s">
        <v>53</v>
      </c>
      <c r="D32" s="90">
        <f>IF(SUM(B32)&lt;&gt;0,E32/B32,"")</f>
        <v>0.19</v>
      </c>
      <c r="E32" s="91">
        <v>85.5</v>
      </c>
    </row>
    <row r="33" spans="1:5" s="40" customFormat="1" outlineLevel="1" x14ac:dyDescent="0.25">
      <c r="A33" s="92" t="s">
        <v>123</v>
      </c>
      <c r="B33" s="89">
        <v>8950</v>
      </c>
      <c r="C33" s="93" t="s">
        <v>53</v>
      </c>
      <c r="D33" s="90">
        <f>IF(SUM(B33)&lt;&gt;0,E33/B33,"")</f>
        <v>0.72408044692737439</v>
      </c>
      <c r="E33" s="91">
        <v>6480.52</v>
      </c>
    </row>
    <row r="34" spans="1:5" s="86" customFormat="1" ht="18" customHeight="1" x14ac:dyDescent="0.25">
      <c r="A34" s="87" t="s">
        <v>147</v>
      </c>
      <c r="B34" s="83">
        <v>0</v>
      </c>
      <c r="C34" s="88"/>
      <c r="D34" s="84" t="str">
        <f>IF(AND(SUM(B34)&lt;&gt;0,TRIM(C34)&lt;&gt;""),E34/B34,"")</f>
        <v/>
      </c>
      <c r="E34" s="85">
        <f>SUM(E35:E37)</f>
        <v>11835.84</v>
      </c>
    </row>
    <row r="35" spans="1:5" s="40" customFormat="1" outlineLevel="1" x14ac:dyDescent="0.25">
      <c r="A35" s="92" t="s">
        <v>148</v>
      </c>
      <c r="B35" s="89">
        <v>420</v>
      </c>
      <c r="C35" s="93" t="s">
        <v>53</v>
      </c>
      <c r="D35" s="90">
        <f>IF(SUM(B35)&lt;&gt;0,E35/B35,"")</f>
        <v>12.049666666666669</v>
      </c>
      <c r="E35" s="91">
        <v>5060.8600000000006</v>
      </c>
    </row>
    <row r="36" spans="1:5" s="40" customFormat="1" outlineLevel="1" x14ac:dyDescent="0.25">
      <c r="A36" s="92" t="s">
        <v>149</v>
      </c>
      <c r="B36" s="89">
        <v>105</v>
      </c>
      <c r="C36" s="93" t="s">
        <v>59</v>
      </c>
      <c r="D36" s="90">
        <f>IF(SUM(B36)&lt;&gt;0,E36/B36,"")</f>
        <v>17.774476190476189</v>
      </c>
      <c r="E36" s="91">
        <v>1866.32</v>
      </c>
    </row>
    <row r="37" spans="1:5" s="40" customFormat="1" ht="30" outlineLevel="1" x14ac:dyDescent="0.25">
      <c r="A37" s="92" t="s">
        <v>150</v>
      </c>
      <c r="B37" s="89">
        <v>275</v>
      </c>
      <c r="C37" s="93" t="s">
        <v>53</v>
      </c>
      <c r="D37" s="90">
        <f>IF(SUM(B37)&lt;&gt;0,E37/B37,"")</f>
        <v>17.849672727272726</v>
      </c>
      <c r="E37" s="91">
        <v>4908.66</v>
      </c>
    </row>
    <row r="38" spans="1:5" s="86" customFormat="1" ht="18" customHeight="1" x14ac:dyDescent="0.25">
      <c r="A38" s="87" t="s">
        <v>151</v>
      </c>
      <c r="B38" s="83">
        <v>0</v>
      </c>
      <c r="C38" s="88"/>
      <c r="D38" s="84" t="str">
        <f>IF(AND(SUM(B38)&lt;&gt;0,TRIM(C38)&lt;&gt;""),E38/B38,"")</f>
        <v/>
      </c>
      <c r="E38" s="85">
        <f>SUM(E39:E39)</f>
        <v>10647.59</v>
      </c>
    </row>
    <row r="39" spans="1:5" s="40" customFormat="1" outlineLevel="1" x14ac:dyDescent="0.25">
      <c r="A39" s="92" t="s">
        <v>152</v>
      </c>
      <c r="B39" s="89">
        <v>2920</v>
      </c>
      <c r="C39" s="93" t="s">
        <v>53</v>
      </c>
      <c r="D39" s="90">
        <f>IF(SUM(B39)&lt;&gt;0,E39/B39,"")</f>
        <v>3.6464349315068492</v>
      </c>
      <c r="E39" s="91">
        <v>10647.59</v>
      </c>
    </row>
    <row r="40" spans="1:5" s="86" customFormat="1" ht="18" customHeight="1" x14ac:dyDescent="0.25">
      <c r="A40" s="87" t="s">
        <v>153</v>
      </c>
      <c r="B40" s="83">
        <v>0</v>
      </c>
      <c r="C40" s="88"/>
      <c r="D40" s="84" t="str">
        <f>IF(AND(SUM(B40)&lt;&gt;0,TRIM(C40)&lt;&gt;""),E40/B40,"")</f>
        <v/>
      </c>
      <c r="E40" s="85">
        <f>SUM(E41:E43)</f>
        <v>22678.02</v>
      </c>
    </row>
    <row r="41" spans="1:5" s="40" customFormat="1" outlineLevel="1" x14ac:dyDescent="0.25">
      <c r="A41" s="92" t="s">
        <v>154</v>
      </c>
      <c r="B41" s="89">
        <v>690</v>
      </c>
      <c r="C41" s="93" t="s">
        <v>59</v>
      </c>
      <c r="D41" s="90">
        <f>IF(SUM(B41)&lt;&gt;0,E41/B41,"")</f>
        <v>4.8916811594202905</v>
      </c>
      <c r="E41" s="91">
        <v>3375.26</v>
      </c>
    </row>
    <row r="42" spans="1:5" s="40" customFormat="1" outlineLevel="1" x14ac:dyDescent="0.25">
      <c r="A42" s="92" t="s">
        <v>155</v>
      </c>
      <c r="B42" s="89">
        <v>140</v>
      </c>
      <c r="C42" s="93" t="s">
        <v>53</v>
      </c>
      <c r="D42" s="90">
        <f>IF(SUM(B42)&lt;&gt;0,E42/B42,"")</f>
        <v>9.3687857142857158</v>
      </c>
      <c r="E42" s="91">
        <v>1311.63</v>
      </c>
    </row>
    <row r="43" spans="1:5" s="40" customFormat="1" outlineLevel="1" x14ac:dyDescent="0.25">
      <c r="A43" s="92" t="s">
        <v>156</v>
      </c>
      <c r="B43" s="89">
        <v>2560</v>
      </c>
      <c r="C43" s="93" t="s">
        <v>53</v>
      </c>
      <c r="D43" s="90">
        <f>IF(SUM(B43)&lt;&gt;0,E43/B43,"")</f>
        <v>7.0277851562500002</v>
      </c>
      <c r="E43" s="91">
        <v>17991.13</v>
      </c>
    </row>
    <row r="44" spans="1:5" s="86" customFormat="1" ht="18" customHeight="1" x14ac:dyDescent="0.25">
      <c r="A44" s="87" t="s">
        <v>157</v>
      </c>
      <c r="B44" s="83">
        <v>0</v>
      </c>
      <c r="C44" s="88"/>
      <c r="D44" s="84" t="str">
        <f>IF(AND(SUM(B44)&lt;&gt;0,TRIM(C44)&lt;&gt;""),E44/B44,"")</f>
        <v/>
      </c>
      <c r="E44" s="85">
        <f>SUM(E45:E48)</f>
        <v>4030.38</v>
      </c>
    </row>
    <row r="45" spans="1:5" s="40" customFormat="1" outlineLevel="1" x14ac:dyDescent="0.25">
      <c r="A45" s="92" t="s">
        <v>158</v>
      </c>
      <c r="B45" s="89">
        <v>20</v>
      </c>
      <c r="C45" s="93" t="s">
        <v>53</v>
      </c>
      <c r="D45" s="90">
        <f>IF(SUM(B45)&lt;&gt;0,E45/B45,"")</f>
        <v>0.3755</v>
      </c>
      <c r="E45" s="91">
        <v>7.51</v>
      </c>
    </row>
    <row r="46" spans="1:5" s="40" customFormat="1" outlineLevel="1" x14ac:dyDescent="0.25">
      <c r="A46" s="92" t="s">
        <v>159</v>
      </c>
      <c r="B46" s="89">
        <v>20</v>
      </c>
      <c r="C46" s="93" t="s">
        <v>53</v>
      </c>
      <c r="D46" s="90">
        <f>IF(SUM(B46)&lt;&gt;0,E46/B46,"")</f>
        <v>0.32650000000000001</v>
      </c>
      <c r="E46" s="91">
        <v>6.53</v>
      </c>
    </row>
    <row r="47" spans="1:5" s="40" customFormat="1" outlineLevel="1" x14ac:dyDescent="0.25">
      <c r="A47" s="92" t="s">
        <v>160</v>
      </c>
      <c r="B47" s="89">
        <v>6735</v>
      </c>
      <c r="C47" s="93" t="s">
        <v>53</v>
      </c>
      <c r="D47" s="90">
        <f>IF(SUM(B47)&lt;&gt;0,E47/B47,"")</f>
        <v>0.30625092798812176</v>
      </c>
      <c r="E47" s="91">
        <v>2062.6</v>
      </c>
    </row>
    <row r="48" spans="1:5" s="40" customFormat="1" outlineLevel="1" x14ac:dyDescent="0.25">
      <c r="A48" s="92" t="s">
        <v>161</v>
      </c>
      <c r="B48" s="89">
        <v>6735</v>
      </c>
      <c r="C48" s="93" t="s">
        <v>53</v>
      </c>
      <c r="D48" s="90">
        <f>IF(SUM(B48)&lt;&gt;0,E48/B48,"")</f>
        <v>0.29008760207869339</v>
      </c>
      <c r="E48" s="91">
        <v>1953.74</v>
      </c>
    </row>
    <row r="49" spans="1:5" s="86" customFormat="1" ht="18" customHeight="1" x14ac:dyDescent="0.25">
      <c r="A49" s="87" t="s">
        <v>162</v>
      </c>
      <c r="B49" s="83">
        <v>0</v>
      </c>
      <c r="C49" s="88"/>
      <c r="D49" s="84" t="str">
        <f>IF(AND(SUM(B49)&lt;&gt;0,TRIM(C49)&lt;&gt;""),E49/B49,"")</f>
        <v/>
      </c>
      <c r="E49" s="85">
        <f>SUM(E50:E52)</f>
        <v>6059.38</v>
      </c>
    </row>
    <row r="50" spans="1:5" s="40" customFormat="1" outlineLevel="1" x14ac:dyDescent="0.25">
      <c r="A50" s="92" t="s">
        <v>163</v>
      </c>
      <c r="B50" s="89">
        <v>2</v>
      </c>
      <c r="C50" s="93" t="s">
        <v>106</v>
      </c>
      <c r="D50" s="90">
        <f>IF(SUM(B50)&lt;&gt;0,E50/B50,"")</f>
        <v>1036.875</v>
      </c>
      <c r="E50" s="91">
        <v>2073.75</v>
      </c>
    </row>
    <row r="51" spans="1:5" s="40" customFormat="1" outlineLevel="1" x14ac:dyDescent="0.25">
      <c r="A51" s="92" t="s">
        <v>164</v>
      </c>
      <c r="B51" s="89">
        <v>2</v>
      </c>
      <c r="C51" s="93" t="s">
        <v>106</v>
      </c>
      <c r="D51" s="90">
        <f>IF(SUM(B51)&lt;&gt;0,E51/B51,"")</f>
        <v>1436.875</v>
      </c>
      <c r="E51" s="91">
        <v>2873.75</v>
      </c>
    </row>
    <row r="52" spans="1:5" s="40" customFormat="1" outlineLevel="1" x14ac:dyDescent="0.25">
      <c r="A52" s="92" t="s">
        <v>165</v>
      </c>
      <c r="B52" s="89">
        <v>2</v>
      </c>
      <c r="C52" s="93" t="s">
        <v>106</v>
      </c>
      <c r="D52" s="90">
        <f>IF(SUM(B52)&lt;&gt;0,E52/B52,"")</f>
        <v>555.94000000000005</v>
      </c>
      <c r="E52" s="91">
        <v>1111.8800000000001</v>
      </c>
    </row>
    <row r="53" spans="1:5" s="86" customFormat="1" ht="18" customHeight="1" x14ac:dyDescent="0.25">
      <c r="A53" s="87" t="s">
        <v>166</v>
      </c>
      <c r="B53" s="83">
        <v>0</v>
      </c>
      <c r="C53" s="88"/>
      <c r="D53" s="84" t="str">
        <f>IF(AND(SUM(B53)&lt;&gt;0,TRIM(C53)&lt;&gt;""),E53/B53,"")</f>
        <v/>
      </c>
      <c r="E53" s="85">
        <f>SUM(E54:E55)</f>
        <v>496.65</v>
      </c>
    </row>
    <row r="54" spans="1:5" s="40" customFormat="1" outlineLevel="1" x14ac:dyDescent="0.25">
      <c r="A54" s="92" t="s">
        <v>167</v>
      </c>
      <c r="B54" s="89">
        <v>2</v>
      </c>
      <c r="C54" s="93" t="s">
        <v>106</v>
      </c>
      <c r="D54" s="90">
        <f>IF(SUM(B54)&lt;&gt;0,E54/B54,"")</f>
        <v>119.13</v>
      </c>
      <c r="E54" s="91">
        <v>238.26</v>
      </c>
    </row>
    <row r="55" spans="1:5" s="40" customFormat="1" outlineLevel="1" x14ac:dyDescent="0.25">
      <c r="A55" s="92" t="s">
        <v>168</v>
      </c>
      <c r="B55" s="89">
        <v>2</v>
      </c>
      <c r="C55" s="93" t="s">
        <v>106</v>
      </c>
      <c r="D55" s="90">
        <f>IF(SUM(B55)&lt;&gt;0,E55/B55,"")</f>
        <v>129.19499999999999</v>
      </c>
      <c r="E55" s="91">
        <v>258.39</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1B6F7-36EA-4B30-BE5D-AAFC6C272713}">
  <sheetPr>
    <outlinePr summaryBelow="0"/>
    <pageSetUpPr fitToPage="1"/>
  </sheetPr>
  <dimension ref="A1:E11"/>
  <sheetViews>
    <sheetView showGridLines="0" workbookViewId="0">
      <pane ySplit="3" topLeftCell="A4" activePane="bottomLeft" state="frozenSplit"/>
      <selection pane="bottomLeft"/>
    </sheetView>
  </sheetViews>
  <sheetFormatPr defaultRowHeight="15" outlineLevelRow="1" x14ac:dyDescent="0.25"/>
  <cols>
    <col min="1" max="1" width="75.7109375" style="67" customWidth="1"/>
    <col min="2" max="2" width="16.7109375" style="68" customWidth="1"/>
    <col min="3" max="3" width="9.140625" style="4"/>
    <col min="4" max="4" width="14.7109375" style="69" customWidth="1"/>
    <col min="5" max="5" width="16.7109375" style="70" customWidth="1"/>
  </cols>
  <sheetData>
    <row r="1" spans="1:5" s="81" customFormat="1" ht="18" customHeight="1" x14ac:dyDescent="0.25">
      <c r="A1" s="82" t="s">
        <v>169</v>
      </c>
      <c r="B1" s="77">
        <v>17500</v>
      </c>
      <c r="C1" s="78" t="s">
        <v>90</v>
      </c>
      <c r="D1" s="79"/>
      <c r="E1" s="80"/>
    </row>
    <row r="3" spans="1:5" s="76" customFormat="1" x14ac:dyDescent="0.25">
      <c r="A3" s="71" t="s">
        <v>11</v>
      </c>
      <c r="B3" s="72" t="s">
        <v>49</v>
      </c>
      <c r="C3" s="73" t="s">
        <v>50</v>
      </c>
      <c r="D3" s="74" t="s">
        <v>51</v>
      </c>
      <c r="E3" s="75" t="s">
        <v>12</v>
      </c>
    </row>
    <row r="4" spans="1:5" s="86" customFormat="1" ht="18" customHeight="1" x14ac:dyDescent="0.25">
      <c r="A4" s="87" t="s">
        <v>170</v>
      </c>
      <c r="B4" s="83">
        <v>0</v>
      </c>
      <c r="C4" s="88"/>
      <c r="D4" s="84" t="str">
        <f>IF(AND(SUM(B4)&lt;&gt;0,TRIM(C4)&lt;&gt;""),E4/B4,"")</f>
        <v/>
      </c>
      <c r="E4" s="85">
        <f>SUM(E5:E5)</f>
        <v>70000</v>
      </c>
    </row>
    <row r="5" spans="1:5" s="40" customFormat="1" outlineLevel="1" x14ac:dyDescent="0.25">
      <c r="A5" s="92" t="s">
        <v>171</v>
      </c>
      <c r="B5" s="89">
        <v>17500</v>
      </c>
      <c r="C5" s="93" t="s">
        <v>90</v>
      </c>
      <c r="D5" s="90">
        <f>IF(SUM(B5)&lt;&gt;0,E5/B5,"")</f>
        <v>4</v>
      </c>
      <c r="E5" s="91">
        <v>70000</v>
      </c>
    </row>
    <row r="6" spans="1:5" s="86" customFormat="1" ht="18" customHeight="1" x14ac:dyDescent="0.25">
      <c r="A6" s="87" t="s">
        <v>172</v>
      </c>
      <c r="B6" s="83">
        <v>0</v>
      </c>
      <c r="C6" s="88"/>
      <c r="D6" s="84" t="str">
        <f>IF(AND(SUM(B6)&lt;&gt;0,TRIM(C6)&lt;&gt;""),E6/B6,"")</f>
        <v/>
      </c>
      <c r="E6" s="85">
        <f>SUM(E7:E7)</f>
        <v>131250</v>
      </c>
    </row>
    <row r="7" spans="1:5" s="40" customFormat="1" outlineLevel="1" x14ac:dyDescent="0.25">
      <c r="A7" s="92" t="s">
        <v>173</v>
      </c>
      <c r="B7" s="89">
        <v>17500</v>
      </c>
      <c r="C7" s="93" t="s">
        <v>90</v>
      </c>
      <c r="D7" s="90">
        <f>IF(SUM(B7)&lt;&gt;0,E7/B7,"")</f>
        <v>7.5</v>
      </c>
      <c r="E7" s="91">
        <v>131250</v>
      </c>
    </row>
    <row r="8" spans="1:5" s="86" customFormat="1" ht="18" customHeight="1" x14ac:dyDescent="0.25">
      <c r="A8" s="87" t="s">
        <v>174</v>
      </c>
      <c r="B8" s="83">
        <v>0</v>
      </c>
      <c r="C8" s="88"/>
      <c r="D8" s="84" t="str">
        <f>IF(AND(SUM(B8)&lt;&gt;0,TRIM(C8)&lt;&gt;""),E8/B8,"")</f>
        <v/>
      </c>
      <c r="E8" s="85">
        <f>SUM(E9:E9)</f>
        <v>183750</v>
      </c>
    </row>
    <row r="9" spans="1:5" s="40" customFormat="1" outlineLevel="1" x14ac:dyDescent="0.25">
      <c r="A9" s="92" t="s">
        <v>175</v>
      </c>
      <c r="B9" s="89">
        <v>17500</v>
      </c>
      <c r="C9" s="93" t="s">
        <v>90</v>
      </c>
      <c r="D9" s="90">
        <f>IF(SUM(B9)&lt;&gt;0,E9/B9,"")</f>
        <v>10.5</v>
      </c>
      <c r="E9" s="91">
        <v>183750</v>
      </c>
    </row>
    <row r="10" spans="1:5" s="86" customFormat="1" ht="18" customHeight="1" x14ac:dyDescent="0.25">
      <c r="A10" s="87" t="s">
        <v>176</v>
      </c>
      <c r="B10" s="83">
        <v>0</v>
      </c>
      <c r="C10" s="88"/>
      <c r="D10" s="84" t="str">
        <f>IF(AND(SUM(B10)&lt;&gt;0,TRIM(C10)&lt;&gt;""),E10/B10,"")</f>
        <v/>
      </c>
      <c r="E10" s="85">
        <f>SUM(E11:E11)</f>
        <v>210000</v>
      </c>
    </row>
    <row r="11" spans="1:5" s="40" customFormat="1" outlineLevel="1" x14ac:dyDescent="0.25">
      <c r="A11" s="92" t="s">
        <v>177</v>
      </c>
      <c r="B11" s="89">
        <v>17500</v>
      </c>
      <c r="C11" s="93" t="s">
        <v>90</v>
      </c>
      <c r="D11" s="90">
        <f>IF(SUM(B11)&lt;&gt;0,E11/B11,"")</f>
        <v>12</v>
      </c>
      <c r="E11" s="91">
        <v>210000</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40</vt:i4>
      </vt:variant>
    </vt:vector>
  </HeadingPairs>
  <TitlesOfParts>
    <vt:vector size="50" baseType="lpstr">
      <vt:lpstr>Connectivity Audit</vt:lpstr>
      <vt:lpstr>Estimate Validation</vt:lpstr>
      <vt:lpstr>Crosstab Summary</vt:lpstr>
      <vt:lpstr>Addon Exception Audit</vt:lpstr>
      <vt:lpstr>Addon Validation</vt:lpstr>
      <vt:lpstr>A</vt:lpstr>
      <vt:lpstr>B</vt:lpstr>
      <vt:lpstr>C</vt:lpstr>
      <vt:lpstr>D</vt:lpstr>
      <vt:lpstr>F</vt:lpstr>
      <vt:lpstr>CurrentEstimateBranch</vt:lpstr>
      <vt:lpstr>CurrentEstimateCatalogName</vt:lpstr>
      <vt:lpstr>CurrentEstimateId</vt:lpstr>
      <vt:lpstr>CurrentEstimateName</vt:lpstr>
      <vt:lpstr>CurrentEstimateUser</vt:lpstr>
      <vt:lpstr>CurrentSqlInstanceName</vt:lpstr>
      <vt:lpstr>A!Description</vt:lpstr>
      <vt:lpstr>B!Description</vt:lpstr>
      <vt:lpstr>'C'!Description</vt:lpstr>
      <vt:lpstr>D!Description</vt:lpstr>
      <vt:lpstr>F!Description</vt:lpstr>
      <vt:lpstr>JobSize</vt:lpstr>
      <vt:lpstr>JobUnitName</vt:lpstr>
      <vt:lpstr>A!Print_Area</vt:lpstr>
      <vt:lpstr>'Addon Exception Audit'!Print_Area</vt:lpstr>
      <vt:lpstr>'Addon Validation'!Print_Area</vt:lpstr>
      <vt:lpstr>B!Print_Area</vt:lpstr>
      <vt:lpstr>'C'!Print_Area</vt:lpstr>
      <vt:lpstr>'Connectivity Audit'!Print_Area</vt:lpstr>
      <vt:lpstr>'Crosstab Summary'!Print_Area</vt:lpstr>
      <vt:lpstr>D!Print_Area</vt:lpstr>
      <vt:lpstr>F!Print_Area</vt:lpstr>
      <vt:lpstr>A!Print_Titles</vt:lpstr>
      <vt:lpstr>'Addon Exception Audit'!Print_Titles</vt:lpstr>
      <vt:lpstr>'Addon Validation'!Print_Titles</vt:lpstr>
      <vt:lpstr>B!Print_Titles</vt:lpstr>
      <vt:lpstr>'C'!Print_Titles</vt:lpstr>
      <vt:lpstr>'Crosstab Summary'!Print_Titles</vt:lpstr>
      <vt:lpstr>D!Print_Titles</vt:lpstr>
      <vt:lpstr>F!Print_Titles</vt:lpstr>
      <vt:lpstr>A!Quantity</vt:lpstr>
      <vt:lpstr>B!Quantity</vt:lpstr>
      <vt:lpstr>'C'!Quantity</vt:lpstr>
      <vt:lpstr>D!Quantity</vt:lpstr>
      <vt:lpstr>F!Quantity</vt:lpstr>
      <vt:lpstr>A!UnitName</vt:lpstr>
      <vt:lpstr>B!UnitName</vt:lpstr>
      <vt:lpstr>'C'!UnitName</vt:lpstr>
      <vt:lpstr>D!UnitName</vt:lpstr>
      <vt:lpstr>F!UnitName</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Crosstab Analysis with Optional Item Detail</dc:title>
  <dc:subject>Export Template for Sage Estimating</dc:subject>
  <dc:creator>Joe Callahan</dc:creator>
  <cp:lastModifiedBy>Microsoft</cp:lastModifiedBy>
  <cp:lastPrinted>2021-04-27T18:32:39Z</cp:lastPrinted>
  <dcterms:created xsi:type="dcterms:W3CDTF">2021-02-27T23:10:04Z</dcterms:created>
  <dcterms:modified xsi:type="dcterms:W3CDTF">2021-06-29T12:46:22Z</dcterms:modified>
</cp:coreProperties>
</file>