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13_ncr:1_{C9EAC559-C9A6-47A2-966E-7DC16D187BE4}" xr6:coauthVersionLast="47" xr6:coauthVersionMax="47" xr10:uidLastSave="{00000000-0000-0000-0000-000000000000}"/>
  <bookViews>
    <workbookView xWindow="-120" yWindow="-120" windowWidth="24240" windowHeight="13140" firstSheet="4" activeTab="4" xr2:uid="{C6FDD778-3E51-40FA-ABBB-402D7E87988F}"/>
  </bookViews>
  <sheets>
    <sheet name="Connectivity Audit" sheetId="2" state="hidden" r:id="rId1"/>
    <sheet name="Estimate Validation" sheetId="3" state="hidden" r:id="rId2"/>
    <sheet name="Addon Exception Audit" sheetId="4" state="hidden" r:id="rId3"/>
    <sheet name="Addon Validation" sheetId="5" state="hidden" r:id="rId4"/>
    <sheet name="Estimate Detail" sheetId="6" r:id="rId5"/>
  </sheets>
  <externalReferences>
    <externalReference r:id="rId6"/>
    <externalReference r:id="rId7"/>
  </externalReferences>
  <definedNames>
    <definedName name="_xlnm._FilterDatabase" localSheetId="2" hidden="1">'Addon Exception Audit'!$A$2:$E$2</definedName>
    <definedName name="_xlnm._FilterDatabase" localSheetId="3"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JobSize" localSheetId="2">'[1]Crosstab Summary'!$B$2</definedName>
    <definedName name="JobSize">'[2]Crosstab Summary'!$B$2</definedName>
    <definedName name="_xlnm.Print_Area" localSheetId="2">'Addon Exception Audit'!$A:$E</definedName>
    <definedName name="_xlnm.Print_Area" localSheetId="3">'Addon Validation'!$A:$F</definedName>
    <definedName name="_xlnm.Print_Area" localSheetId="0">'Connectivity Audit'!$A:$D</definedName>
    <definedName name="_xlnm.Print_Area" localSheetId="4">'Estimate Detail'!$A:$E</definedName>
    <definedName name="_xlnm.Print_Titles" localSheetId="2">'Addon Exception Audit'!$1:$2</definedName>
    <definedName name="_xlnm.Print_Titles" localSheetId="3">'Addon Validation'!$1:$3</definedName>
    <definedName name="_xlnm.Print_Titles" localSheetId="4">'Estimate Detail'!$1:$1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6" i="6" l="1"/>
  <c r="E175" i="6" s="1"/>
  <c r="E174" i="6" s="1"/>
  <c r="D177" i="6"/>
  <c r="D176" i="6"/>
  <c r="D175" i="6"/>
  <c r="D174" i="6"/>
  <c r="E171" i="6"/>
  <c r="E170" i="6" s="1"/>
  <c r="E172" i="6"/>
  <c r="D173" i="6"/>
  <c r="D172" i="6"/>
  <c r="D171" i="6"/>
  <c r="D170" i="6"/>
  <c r="E168" i="6"/>
  <c r="E167" i="6" s="1"/>
  <c r="E166" i="6" s="1"/>
  <c r="D169" i="6"/>
  <c r="D168" i="6"/>
  <c r="D167" i="6"/>
  <c r="D166" i="6"/>
  <c r="E164" i="6"/>
  <c r="E163" i="6" s="1"/>
  <c r="E162" i="6" s="1"/>
  <c r="D165" i="6"/>
  <c r="D164" i="6"/>
  <c r="D163" i="6"/>
  <c r="D162" i="6"/>
  <c r="E159" i="6"/>
  <c r="E158" i="6" s="1"/>
  <c r="E160" i="6"/>
  <c r="D161" i="6"/>
  <c r="D160" i="6"/>
  <c r="D159" i="6"/>
  <c r="D158" i="6"/>
  <c r="E155" i="6"/>
  <c r="D157" i="6"/>
  <c r="D156" i="6"/>
  <c r="D155" i="6"/>
  <c r="E151" i="6"/>
  <c r="D154" i="6"/>
  <c r="D153" i="6"/>
  <c r="D152" i="6"/>
  <c r="D151" i="6"/>
  <c r="D150" i="6"/>
  <c r="D149" i="6"/>
  <c r="E144" i="6"/>
  <c r="E143" i="6" s="1"/>
  <c r="D148" i="6"/>
  <c r="D147" i="6"/>
  <c r="D146" i="6"/>
  <c r="D145" i="6"/>
  <c r="D144" i="6"/>
  <c r="D143" i="6"/>
  <c r="E141" i="6"/>
  <c r="D142" i="6"/>
  <c r="D141" i="6"/>
  <c r="E139" i="6"/>
  <c r="D140" i="6"/>
  <c r="D139" i="6"/>
  <c r="E137" i="6"/>
  <c r="D138" i="6"/>
  <c r="D137" i="6"/>
  <c r="D136" i="6"/>
  <c r="E134" i="6"/>
  <c r="D135" i="6"/>
  <c r="D134" i="6"/>
  <c r="E132" i="6"/>
  <c r="D133" i="6"/>
  <c r="D132" i="6"/>
  <c r="D131" i="6"/>
  <c r="E127" i="6"/>
  <c r="E126" i="6" s="1"/>
  <c r="D130" i="6"/>
  <c r="D129" i="6"/>
  <c r="D128" i="6"/>
  <c r="D127" i="6"/>
  <c r="D126" i="6"/>
  <c r="E121" i="6"/>
  <c r="D125" i="6"/>
  <c r="D124" i="6"/>
  <c r="D123" i="6"/>
  <c r="D122" i="6"/>
  <c r="D121" i="6"/>
  <c r="E119" i="6"/>
  <c r="D120" i="6"/>
  <c r="D119" i="6"/>
  <c r="E117" i="6"/>
  <c r="D118" i="6"/>
  <c r="D117" i="6"/>
  <c r="E115" i="6"/>
  <c r="E114" i="6" s="1"/>
  <c r="D116" i="6"/>
  <c r="D115" i="6"/>
  <c r="D114" i="6"/>
  <c r="D113" i="6"/>
  <c r="E106" i="6"/>
  <c r="E105" i="6" s="1"/>
  <c r="D112" i="6"/>
  <c r="D111" i="6"/>
  <c r="D110" i="6"/>
  <c r="D109" i="6"/>
  <c r="D108" i="6"/>
  <c r="D107" i="6"/>
  <c r="D106" i="6"/>
  <c r="D105" i="6"/>
  <c r="E103" i="6"/>
  <c r="E102" i="6" s="1"/>
  <c r="D104" i="6"/>
  <c r="D103" i="6"/>
  <c r="D102" i="6"/>
  <c r="E100" i="6"/>
  <c r="D101" i="6"/>
  <c r="D100" i="6"/>
  <c r="E98" i="6"/>
  <c r="D99" i="6"/>
  <c r="D98" i="6"/>
  <c r="D97" i="6"/>
  <c r="E95" i="6"/>
  <c r="D96" i="6"/>
  <c r="D95" i="6"/>
  <c r="E93" i="6"/>
  <c r="D94" i="6"/>
  <c r="D93" i="6"/>
  <c r="E87" i="6"/>
  <c r="D92" i="6"/>
  <c r="D91" i="6"/>
  <c r="D90" i="6"/>
  <c r="D89" i="6"/>
  <c r="D88" i="6"/>
  <c r="D87" i="6"/>
  <c r="D86" i="6"/>
  <c r="D85" i="6"/>
  <c r="E81" i="6"/>
  <c r="E80" i="6" s="1"/>
  <c r="D84" i="6"/>
  <c r="D83" i="6"/>
  <c r="D82" i="6"/>
  <c r="D81" i="6"/>
  <c r="D80" i="6"/>
  <c r="E75" i="6"/>
  <c r="E78" i="6"/>
  <c r="D79" i="6"/>
  <c r="D78" i="6"/>
  <c r="E76" i="6"/>
  <c r="D77" i="6"/>
  <c r="D76" i="6"/>
  <c r="D75" i="6"/>
  <c r="D74" i="6"/>
  <c r="E72" i="6"/>
  <c r="E71" i="6" s="1"/>
  <c r="E70" i="6" s="1"/>
  <c r="D73" i="6"/>
  <c r="D72" i="6"/>
  <c r="D71" i="6"/>
  <c r="D70" i="6"/>
  <c r="E67" i="6"/>
  <c r="D69" i="6"/>
  <c r="D68" i="6"/>
  <c r="D67" i="6"/>
  <c r="E64" i="6"/>
  <c r="E63" i="6" s="1"/>
  <c r="D66" i="6"/>
  <c r="D65" i="6"/>
  <c r="D64" i="6"/>
  <c r="D63" i="6"/>
  <c r="E61" i="6"/>
  <c r="E60" i="6" s="1"/>
  <c r="D62" i="6"/>
  <c r="D61" i="6"/>
  <c r="D60" i="6"/>
  <c r="E58" i="6"/>
  <c r="E57" i="6" s="1"/>
  <c r="D59" i="6"/>
  <c r="D58" i="6"/>
  <c r="D57" i="6"/>
  <c r="E54" i="6"/>
  <c r="E53" i="6" s="1"/>
  <c r="D56" i="6"/>
  <c r="D55" i="6"/>
  <c r="D54" i="6"/>
  <c r="D53" i="6"/>
  <c r="D52" i="6"/>
  <c r="E50" i="6"/>
  <c r="E49" i="6" s="1"/>
  <c r="D51" i="6"/>
  <c r="D50" i="6"/>
  <c r="D49" i="6"/>
  <c r="E47" i="6"/>
  <c r="D48" i="6"/>
  <c r="D47" i="6"/>
  <c r="E44" i="6"/>
  <c r="D46" i="6"/>
  <c r="D45" i="6"/>
  <c r="D44" i="6"/>
  <c r="E42" i="6"/>
  <c r="D43" i="6"/>
  <c r="D42" i="6"/>
  <c r="E40" i="6"/>
  <c r="D41" i="6"/>
  <c r="D40" i="6"/>
  <c r="E37" i="6"/>
  <c r="D39" i="6"/>
  <c r="D38" i="6"/>
  <c r="D37" i="6"/>
  <c r="E35" i="6"/>
  <c r="D36" i="6"/>
  <c r="D35" i="6"/>
  <c r="E33" i="6"/>
  <c r="D34" i="6"/>
  <c r="D33" i="6"/>
  <c r="D32" i="6"/>
  <c r="E30" i="6"/>
  <c r="D31" i="6"/>
  <c r="D30" i="6"/>
  <c r="E23" i="6"/>
  <c r="D29" i="6"/>
  <c r="D28" i="6"/>
  <c r="D27" i="6"/>
  <c r="D26" i="6"/>
  <c r="D25" i="6"/>
  <c r="D24" i="6"/>
  <c r="D23" i="6"/>
  <c r="D22" i="6"/>
  <c r="E19" i="6"/>
  <c r="D21" i="6"/>
  <c r="D20" i="6"/>
  <c r="D19" i="6"/>
  <c r="E17" i="6"/>
  <c r="D18" i="6"/>
  <c r="D17" i="6"/>
  <c r="E14" i="6"/>
  <c r="D16" i="6"/>
  <c r="D15" i="6"/>
  <c r="D14" i="6"/>
  <c r="E12" i="6"/>
  <c r="D13" i="6"/>
  <c r="D12" i="6"/>
  <c r="E9" i="6"/>
  <c r="D11" i="6"/>
  <c r="D10" i="6"/>
  <c r="D9" i="6"/>
  <c r="E6" i="6"/>
  <c r="D8" i="6"/>
  <c r="D7" i="6"/>
  <c r="D6" i="6"/>
  <c r="E4" i="6"/>
  <c r="D5" i="6"/>
  <c r="D4" i="6"/>
  <c r="D3" i="6"/>
  <c r="D2" i="6"/>
  <c r="F12" i="5"/>
  <c r="E12" i="5"/>
  <c r="F11" i="5"/>
  <c r="E11" i="5"/>
  <c r="F10" i="5"/>
  <c r="F9" i="5"/>
  <c r="E9" i="5"/>
  <c r="F8" i="5"/>
  <c r="F7" i="5"/>
  <c r="E7" i="5"/>
  <c r="F6" i="5"/>
  <c r="E6" i="5"/>
  <c r="F5" i="5"/>
  <c r="E5" i="5"/>
  <c r="F4" i="5"/>
  <c r="E4" i="5"/>
  <c r="F3" i="5"/>
  <c r="E3" i="5"/>
  <c r="E97" i="6" l="1"/>
  <c r="E22" i="6"/>
  <c r="E32" i="6"/>
  <c r="E136" i="6"/>
  <c r="E86" i="6"/>
  <c r="E85" i="6" s="1"/>
  <c r="E131" i="6"/>
  <c r="E113" i="6" s="1"/>
  <c r="E150" i="6"/>
  <c r="E149" i="6" s="1"/>
  <c r="E3" i="6"/>
  <c r="E2" i="6" s="1"/>
  <c r="E52" i="6"/>
  <c r="E74" i="6"/>
  <c r="E178" i="6" l="1"/>
</calcChain>
</file>

<file path=xl/sharedStrings.xml><?xml version="1.0" encoding="utf-8"?>
<sst xmlns="http://schemas.openxmlformats.org/spreadsheetml/2006/main" count="315" uniqueCount="230">
  <si>
    <t>Current SQL Instance Name</t>
  </si>
  <si>
    <t>Current Estimate Catalog Name</t>
  </si>
  <si>
    <t>Current Estimate ID</t>
  </si>
  <si>
    <t>Current Estimate Name</t>
  </si>
  <si>
    <t>Current Estimate Branch</t>
  </si>
  <si>
    <t>Current Estimate User</t>
  </si>
  <si>
    <t>Other Open Estimates by User</t>
  </si>
  <si>
    <t>Name</t>
  </si>
  <si>
    <t>ID</t>
  </si>
  <si>
    <t>Branch</t>
  </si>
  <si>
    <t>Validation Check</t>
  </si>
  <si>
    <t>Status</t>
  </si>
  <si>
    <t>Verify that the first five (5) rows in the totals page are category subtotals</t>
  </si>
  <si>
    <t>Verify that all totals page addons have valid distribution criteria</t>
  </si>
  <si>
    <t>Verify that recalculated addon amounts match stored application values</t>
  </si>
  <si>
    <t>No Categories Selected</t>
  </si>
  <si>
    <t>Invalid Range Selected</t>
  </si>
  <si>
    <t>Row</t>
  </si>
  <si>
    <t>Description</t>
  </si>
  <si>
    <t>Amount</t>
  </si>
  <si>
    <t>The following addon(s) cannot be allocated for the reason(s) indicated and therefore the
requested addon distribution cannot be generated.  Please return to the estimate, adjust
the addons as necessary to remedy the exception(s) listed below and run the export again.</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</si>
  <si>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</si>
  <si>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</si>
  <si>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</si>
  <si>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</si>
  <si>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</si>
  <si>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</si>
  <si>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</si>
  <si>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</si>
  <si>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</si>
  <si>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</si>
  <si>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</si>
  <si>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</si>
  <si>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</si>
  <si>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</si>
  <si>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</si>
  <si>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</si>
  <si>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</si>
  <si>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</si>
  <si>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</si>
  <si>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</si>
  <si>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</si>
  <si>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</si>
  <si>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03 - CONCRETE</t>
  </si>
  <si>
    <t>031000.00 - Concrete Forming &amp; Accessories</t>
  </si>
  <si>
    <t>031113.15 - Column Formwork</t>
  </si>
  <si>
    <t>Column forms; square, job built; 36" x 36"; 4 uses</t>
  </si>
  <si>
    <t>sf</t>
  </si>
  <si>
    <t>031113.35 - Footing Formwork</t>
  </si>
  <si>
    <t>Footing forms, job built; continuous wall; 4 uses</t>
  </si>
  <si>
    <t>Footing forms, job built; column footing, spread; 4 uses</t>
  </si>
  <si>
    <t>031113.55 - Slab/Mat Formwork</t>
  </si>
  <si>
    <t>Slab forms, job built; edge; 6" high; 4 uses</t>
  </si>
  <si>
    <t>lf</t>
  </si>
  <si>
    <t>Slab forms, job built; edge; 12" high; 4 uses</t>
  </si>
  <si>
    <t>031113.65 - Wall Formwork</t>
  </si>
  <si>
    <t>Wall forms, job built; exterior; up to 8' high; 4 uses</t>
  </si>
  <si>
    <t>031113.90 - Miscellaneous Formwork</t>
  </si>
  <si>
    <t>Keyway form (5 uses); 2" x 4"</t>
  </si>
  <si>
    <t>Chamfer strip; wood; 3/4" wide</t>
  </si>
  <si>
    <t>031516.00 - Concrete Construction Joints</t>
  </si>
  <si>
    <t>Expansion joint, premolded, in slabs; polyethylene foam; 1/2" x 6"</t>
  </si>
  <si>
    <t>031550.00 - Miscellaneous Concrete Accessories</t>
  </si>
  <si>
    <t>Vapor barrier; 6 mil polyethylene</t>
  </si>
  <si>
    <t>Gravel porous fill, under floor slab, 3/4" stone</t>
  </si>
  <si>
    <t>cy</t>
  </si>
  <si>
    <t>032000.00 - Concrete Reinforcing</t>
  </si>
  <si>
    <t>032111.00 - Plain Steel Reinforcement Bars</t>
  </si>
  <si>
    <t>Wall rebar; concrete; #3 - #4</t>
  </si>
  <si>
    <t>ton</t>
  </si>
  <si>
    <t>Column rebar; #3 - #4</t>
  </si>
  <si>
    <t>Column rebar; #5 - #6</t>
  </si>
  <si>
    <t>Footing rebar; grade 60; #3 - #4</t>
  </si>
  <si>
    <t>Footing rebar; grade 60; #5 - #6</t>
  </si>
  <si>
    <t>Slab rebar; #3 - #4</t>
  </si>
  <si>
    <t>032211.00 - Plain Steel Welded Wire Fabric Reinforcing</t>
  </si>
  <si>
    <t>Slab wire mesh; standard; 6" x 6"; W1.4 x W1.4</t>
  </si>
  <si>
    <t>033000.00 - Cast-in-Place Concrete</t>
  </si>
  <si>
    <t>033100.15 - Column Concrete</t>
  </si>
  <si>
    <t>Column concrete; 2500 or 3000 psi; by pump</t>
  </si>
  <si>
    <t>033100.20 - Elevated Slab Concrete</t>
  </si>
  <si>
    <t>Elevated slab concrete; 2500 or 3000 psi; by pump</t>
  </si>
  <si>
    <t>033100.35 - Footing Concrete</t>
  </si>
  <si>
    <t>Continuous footing concrete; 2500 or 3000 psi; by chute</t>
  </si>
  <si>
    <t>Spread footing concrete; 2500 or 3000 psi; under 5 cy; by chute</t>
  </si>
  <si>
    <t>033100.55 - Slab/Mat Concrete</t>
  </si>
  <si>
    <t>Slab on grade concrete; 3500 or 4000 psi; by chute</t>
  </si>
  <si>
    <t>033100.65 - Wall Concrete</t>
  </si>
  <si>
    <t>Wall concrete; 2500 or 3000 psi; to 4'; by chute</t>
  </si>
  <si>
    <t>033529.00 - Tooled Concrete Finishing</t>
  </si>
  <si>
    <t>Floor finish; screed</t>
  </si>
  <si>
    <t>Wall finish; break ties and patch holes</t>
  </si>
  <si>
    <t>033923.00 - Membrane Concrete Curing</t>
  </si>
  <si>
    <t>Concrete curing; sprayed membrane; slabs</t>
  </si>
  <si>
    <t>036000.00 - Grouting</t>
  </si>
  <si>
    <t>036213.00 - Non-Metallic Non-Shrink Grouting</t>
  </si>
  <si>
    <t>Grouting for bases; non-shrink; non-metallic; 2" deep</t>
  </si>
  <si>
    <t>05 - METALS</t>
  </si>
  <si>
    <t>051000.00 - Structural Metal Framing</t>
  </si>
  <si>
    <t>051223.00 - Structural Steel for Buildings</t>
  </si>
  <si>
    <t>Structural steel; beams and girders, A-36; bolted</t>
  </si>
  <si>
    <t>Structural steel; tube; greater than 6" wide rectangular; heavy sections</t>
  </si>
  <si>
    <t>052000.00 - Metal Joists</t>
  </si>
  <si>
    <t>052119.00 - Open Web Steel Joist Framing</t>
  </si>
  <si>
    <t>Metal joist; K series</t>
  </si>
  <si>
    <t>053000.00 - Metal Decking</t>
  </si>
  <si>
    <t>053113.00 - Steel Floor Decking</t>
  </si>
  <si>
    <t>Metal deck; open type, galvanized; 1 1/2" deep; 20 ga</t>
  </si>
  <si>
    <t>055000.00 - Metal Fabrications</t>
  </si>
  <si>
    <t>055113.00 - Metal Pan Stairs</t>
  </si>
  <si>
    <t>Metal stair; pan type with cement fill, steel; per riser; tread; 4' wide</t>
  </si>
  <si>
    <t>each</t>
  </si>
  <si>
    <t>Metal stair; pan type with cement fill, steel; per riser; landing</t>
  </si>
  <si>
    <t>055213.00 - Pipe &amp; Tube Railings</t>
  </si>
  <si>
    <t>Railing, pipe; 1 1/2" dia, welded steel; 3-rail; galvanized</t>
  </si>
  <si>
    <t>Railing, pipe; 1 1/2" dia, welded steel; wall mounted, single rail; galvanized</t>
  </si>
  <si>
    <t>06 - WOOD, PLASTICS &amp; COMPOSITES</t>
  </si>
  <si>
    <t>061000.00 - Rough Carpentry</t>
  </si>
  <si>
    <t>061100.10 - Blocking</t>
  </si>
  <si>
    <t>Blocking; steel construction; walls; 2" x 6"</t>
  </si>
  <si>
    <t>07 - THERMAL &amp; MOISTURE PROTECTION</t>
  </si>
  <si>
    <t>072000.00 - Thermal Protection</t>
  </si>
  <si>
    <t>072113.00 - Board Insulation</t>
  </si>
  <si>
    <t>Board insulation; polystyrene; wall; 2" thick, R8.33</t>
  </si>
  <si>
    <t>072116.00 - Blanket Insulation</t>
  </si>
  <si>
    <t>Batt insulation; wall, fiberglass; unfaced; 4" thick, R11</t>
  </si>
  <si>
    <t>078000.00 - Fire &amp; Smoke Protection</t>
  </si>
  <si>
    <t>078116.00 - Cementitious Fireproofing</t>
  </si>
  <si>
    <t>Fireproofing; sprayed on; 1" thick; on beams</t>
  </si>
  <si>
    <t>Fireproofing; sprayed on; 1" thick; on columns</t>
  </si>
  <si>
    <t>Fireproofing; sprayed on; 1" thick; on decks; fluted surface</t>
  </si>
  <si>
    <t>08 - OPENINGS</t>
  </si>
  <si>
    <t>081000.00 - Doors &amp; Frames</t>
  </si>
  <si>
    <t>081213.00 - Hollow Metal Frames</t>
  </si>
  <si>
    <t>Hollow metal frame, stock; 16 ga; 6 3/4" x 1 3/4"; 3'-0" x 7'-0"</t>
  </si>
  <si>
    <t>Hollow metal frame, stock; 16 ga; 6 3/4" x 1 3/4"; 6'-0" x 7'-0"</t>
  </si>
  <si>
    <t>Hollow metal frame, stock; 16 ga; 4 3/4" x 1 3/4"; sidelight, complete; 1'-0" x 7'-2"</t>
  </si>
  <si>
    <t>Hollow metal frame, stock; 16 ga; 5 3/4" x 1 3/4"; 3'-0" x 7'-0"</t>
  </si>
  <si>
    <t>Hollow metal frame, stock; 16 ga; 5 3/4" x 1 3/4"; 6'-0" x 7'-0"</t>
  </si>
  <si>
    <t>081313.00 - Hollow Metal Doors</t>
  </si>
  <si>
    <t>Flush hollow metal door; heavy duty, unrated; 18 ga; 1 3/4" thick; 3'-0" x 7'-0"</t>
  </si>
  <si>
    <t>081416.00 - Flush Wood Doors</t>
  </si>
  <si>
    <t>Wood door; solid core; 1 3/4" thick; birch faced; 3'-0" x 7'-0"</t>
  </si>
  <si>
    <t>083000.00 - Specialty Doors &amp; Frames</t>
  </si>
  <si>
    <t>083326.00 - Overhead Coiling Grilles</t>
  </si>
  <si>
    <t>Top coiling grille, manually operated, steel or aluminum; opening; 6' high x 16' wide</t>
  </si>
  <si>
    <t>083613.00 - Sectional Doors</t>
  </si>
  <si>
    <t>Sectional metal overhead door, complete; commercial grade; 12' x 12'</t>
  </si>
  <si>
    <t>085000.00 - Windows</t>
  </si>
  <si>
    <t>085123.00 - Steel Windows</t>
  </si>
  <si>
    <t>Steel window, primed; industrial; fixed sash</t>
  </si>
  <si>
    <t>087000.00 - Hardware</t>
  </si>
  <si>
    <t>087100.00 - Door Hardware</t>
  </si>
  <si>
    <t>Hinges; 4" x 4" butts, steel, standard</t>
  </si>
  <si>
    <t>pair</t>
  </si>
  <si>
    <t>Latchset, heavy duty; cylindrical</t>
  </si>
  <si>
    <t>Latchset, heavy duty; mortise</t>
  </si>
  <si>
    <t>Lockset, heavy duty; cylindrical</t>
  </si>
  <si>
    <t>Mortise locks and latchsets, chrome; entry lockset</t>
  </si>
  <si>
    <t>Door closer; surface mounted, traditional type, parallel arm; heavy duty</t>
  </si>
  <si>
    <t>09 - FINISHES</t>
  </si>
  <si>
    <t>092000.00 - Plaster &amp; Gypsum Board</t>
  </si>
  <si>
    <t>092213.00 - Metal Furring</t>
  </si>
  <si>
    <t>Metal framing; furring; on walls; 7/8" channel; 16" o.c.</t>
  </si>
  <si>
    <t>092216.00 - Non-Structural Metal Framing</t>
  </si>
  <si>
    <t>Metal framing; studs, non-load bearing, galvanized; 3 5/8"; 20 ga; 16" o.c.</t>
  </si>
  <si>
    <t>092423.00 - Cement Stucco</t>
  </si>
  <si>
    <t>Scratch coat; for ceramic tile</t>
  </si>
  <si>
    <t>sy</t>
  </si>
  <si>
    <t>092900.00 - Gypsum Board</t>
  </si>
  <si>
    <t>Drywall; plasterboard; 5/8"; nailed or screwed to walls</t>
  </si>
  <si>
    <t>Drywall; add for fire resistant</t>
  </si>
  <si>
    <t>Drywall; add for water resistant</t>
  </si>
  <si>
    <t>Drywall; add for taping and finishing joints; average</t>
  </si>
  <si>
    <t>093000.00 - Tiling</t>
  </si>
  <si>
    <t>093013.00 - Ceramic Tiling</t>
  </si>
  <si>
    <t>Tile; glazed ceramic wall; 4 1/4" x 4 1/4"; average</t>
  </si>
  <si>
    <t>Tile; glazed ceramic base; 4 1/4" high; average</t>
  </si>
  <si>
    <t>Tile; unglazed ceramic flooring; portland cement bed, cushion edge, face mounted; 2" x 2"</t>
  </si>
  <si>
    <t>095000.00 - Ceilings</t>
  </si>
  <si>
    <t>095113.00 - Acoustical Panel Ceilings</t>
  </si>
  <si>
    <t>Acoustical panels; mineral fiber; 3/4" thick; 2' x 2'</t>
  </si>
  <si>
    <t>095323.00 - Metal Acoustical Ceiling Suspension Assemblies</t>
  </si>
  <si>
    <t>Ceiling suspension system; T-bar; 2' x 2'</t>
  </si>
  <si>
    <t>096000.00 - Flooring</t>
  </si>
  <si>
    <t>096513.00 - Resilient Base &amp; Accessories</t>
  </si>
  <si>
    <t>Resilient wall base, vinyl; group 1; 4" high</t>
  </si>
  <si>
    <t>096519.00 - Resilient Tile Flooring</t>
  </si>
  <si>
    <t>Resilient flooring; solid vinyl tile, 1/8" thick, 12" x 12"; solid colors</t>
  </si>
  <si>
    <t>096813.00 - Tile Carpeting</t>
  </si>
  <si>
    <t>Carpet; tile; foam backed; average</t>
  </si>
  <si>
    <t>099000.00 - Painting &amp; Coating</t>
  </si>
  <si>
    <t>099123.00 - Interior Painting</t>
  </si>
  <si>
    <t>Paint ceilings; spray; first coat; average</t>
  </si>
  <si>
    <t>Paint ceilings; spray; second coat; average</t>
  </si>
  <si>
    <t>Paint walls; spray; first coat; average</t>
  </si>
  <si>
    <t>Paint walls; spray; second coat; average</t>
  </si>
  <si>
    <t>10 - SPECIALTIES</t>
  </si>
  <si>
    <t>102000.00 - Interior Specialties</t>
  </si>
  <si>
    <t>102113.13 - Metal Toilet Compartments</t>
  </si>
  <si>
    <t>Toilet partition; metal; floor mounted</t>
  </si>
  <si>
    <t>Toilet partition; wheelchair accessible; painted metal; floor mounted</t>
  </si>
  <si>
    <t>Toilet partition; urinal screen; painted metal; floor mounted</t>
  </si>
  <si>
    <t>102813.00 - Toilet Accessories</t>
  </si>
  <si>
    <t>Grab bar, wall mounted; 1 1/2" dia; stainless steel; 36" long</t>
  </si>
  <si>
    <t>Grab bar, wall mounted; 1 1/2" dia; stainless steel; 42" long</t>
  </si>
  <si>
    <t>13 - SPECIAL CONSTRUCTION</t>
  </si>
  <si>
    <t>133000.00 - Special Structures</t>
  </si>
  <si>
    <t>133419.00 - Metal Building Systems</t>
  </si>
  <si>
    <t>Pre-engineered metal building; 100' x 150'; 25' eave height</t>
  </si>
  <si>
    <t>21 - FIRE SUPPRESSION</t>
  </si>
  <si>
    <t>210000.00 - Fire Suppression - General</t>
  </si>
  <si>
    <t>210000.01 - Fire Suppression - Subcontractors</t>
  </si>
  <si>
    <t>Fire Suppression Quote</t>
  </si>
  <si>
    <t>gsf</t>
  </si>
  <si>
    <t>22 - PLUMBING</t>
  </si>
  <si>
    <t>220000.00 - Plumbing - General</t>
  </si>
  <si>
    <t>220000.01 - Plumbing - Subcontractors</t>
  </si>
  <si>
    <t>Plumbing Quote</t>
  </si>
  <si>
    <t>23 - HVAC</t>
  </si>
  <si>
    <t>230000.00 - HVAC - General</t>
  </si>
  <si>
    <t>230000.01 - HVAC - Subcontractors</t>
  </si>
  <si>
    <t>HVAC Quote</t>
  </si>
  <si>
    <t>26 - ELECTRICAL</t>
  </si>
  <si>
    <t>260000.00 - Electrical - General</t>
  </si>
  <si>
    <t>260000.01 - Electrical - Subcontractors</t>
  </si>
  <si>
    <t>Electrical Power &amp; Lighting Quote</t>
  </si>
  <si>
    <t>Quantity</t>
  </si>
  <si>
    <t>Unit</t>
  </si>
  <si>
    <t>Cost/Unit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</si>
</sst>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 #,##0.0000_)%;_(* \(#,##0.0000\)%;_(* &quot;-&quot;??_);_(@_)"/>
    <numFmt numFmtId="166" formatCode="_(&quot;$&quot;* #,##0_);_(&quot;$&quot;* \(#,##0\);_(&quot;$&quot;* &quot;-&quot;??_);_(@_)"/>
  </numFmts>
  <fonts count="8"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b/>
      <sz val="11"/>
      <color rgb="FF33CC33"/>
      <name val="Calibri"/>
      <family val="2"/>
      <scheme val="minor"/>
    </font>
    <font>
      <b/>
      <sz val="12"/>
      <color rgb="FF000000"/>
      <name val="Calibri"/>
      <family val="2"/>
      <scheme val="minor"/>
    </font>
    <font>
      <b/>
      <sz val="11"/>
      <color rgb="FF008080"/>
      <name val="Calibri"/>
      <family val="2"/>
      <scheme val="minor"/>
    </font>
    <font>
      <b/>
      <sz val="11"/>
      <color rgb="FF804040"/>
      <name val="Calibri"/>
      <family val="2"/>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
      <patternFill patternType="solid">
        <fgColor rgb="FF80FF8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dotted">
        <color rgb="FFE1E1E1"/>
      </top>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81">
    <xf numFmtId="0" fontId="0" fillId="0" borderId="0" xfId="0"/>
    <xf numFmtId="0" fontId="0" fillId="0" borderId="0" xfId="0" applyAlignment="1">
      <alignment horizontal="left" indent="1"/>
    </xf>
    <xf numFmtId="1" fontId="0" fillId="0" borderId="0" xfId="0" applyNumberFormat="1" applyAlignment="1">
      <alignment horizontal="center"/>
    </xf>
    <xf numFmtId="0" fontId="1" fillId="0" borderId="0" xfId="0" applyFont="1" applyAlignment="1">
      <alignment horizontal="left" indent="1"/>
    </xf>
    <xf numFmtId="0" fontId="0" fillId="2" borderId="1" xfId="0" applyFill="1" applyBorder="1" applyAlignment="1">
      <alignment horizontal="left" indent="1"/>
    </xf>
    <xf numFmtId="1" fontId="0" fillId="2" borderId="1" xfId="0" applyNumberFormat="1" applyFill="1" applyBorder="1" applyAlignment="1">
      <alignment horizontal="left" indent="1"/>
    </xf>
    <xf numFmtId="0" fontId="0" fillId="3" borderId="1" xfId="0" applyFill="1" applyBorder="1" applyAlignment="1">
      <alignment horizontal="left" indent="1"/>
    </xf>
    <xf numFmtId="0" fontId="1" fillId="0" borderId="2" xfId="0" applyFont="1" applyBorder="1" applyAlignment="1">
      <alignment horizontal="center"/>
    </xf>
    <xf numFmtId="1" fontId="1" fillId="0" borderId="2" xfId="0" applyNumberFormat="1" applyFont="1" applyBorder="1" applyAlignment="1">
      <alignment horizontal="center"/>
    </xf>
    <xf numFmtId="0" fontId="2" fillId="0" borderId="0" xfId="0" applyFont="1" applyAlignment="1">
      <alignment horizontal="left" indent="1"/>
    </xf>
    <xf numFmtId="1" fontId="2" fillId="0" borderId="0" xfId="0" applyNumberFormat="1" applyFont="1" applyAlignment="1">
      <alignment horizontal="center"/>
    </xf>
    <xf numFmtId="0" fontId="1" fillId="4" borderId="0" xfId="0" applyFont="1" applyFill="1" applyAlignment="1">
      <alignment horizontal="center" vertical="center" wrapText="1"/>
    </xf>
    <xf numFmtId="0" fontId="1" fillId="0" borderId="0" xfId="0" applyFont="1" applyAlignment="1">
      <alignment vertical="center" wrapText="1"/>
    </xf>
    <xf numFmtId="0" fontId="0" fillId="0" borderId="0" xfId="0" applyAlignment="1">
      <alignment horizontal="left" vertical="center" wrapText="1" indent="1"/>
    </xf>
    <xf numFmtId="0" fontId="1" fillId="0" borderId="0" xfId="0" applyFont="1" applyAlignment="1">
      <alignment horizontal="center" vertical="center" wrapText="1"/>
    </xf>
    <xf numFmtId="0" fontId="0" fillId="0" borderId="0" xfId="0" applyAlignment="1">
      <alignment vertical="center" wrapText="1"/>
    </xf>
    <xf numFmtId="164" fontId="0" fillId="4" borderId="0" xfId="1" applyNumberFormat="1" applyFont="1" applyFill="1" applyAlignment="1">
      <alignment horizontal="center" vertical="center"/>
    </xf>
    <xf numFmtId="0" fontId="0" fillId="4" borderId="0" xfId="0" applyFill="1" applyAlignment="1">
      <alignment horizontal="center" vertical="center"/>
    </xf>
    <xf numFmtId="44" fontId="0" fillId="4" borderId="0" xfId="2" applyFont="1" applyFill="1" applyAlignment="1">
      <alignment horizontal="center" vertical="center"/>
    </xf>
    <xf numFmtId="0" fontId="0" fillId="0" borderId="0" xfId="0" applyAlignment="1">
      <alignment vertical="center"/>
    </xf>
    <xf numFmtId="164" fontId="0" fillId="0" borderId="0" xfId="1" applyNumberFormat="1" applyFont="1" applyAlignment="1">
      <alignment vertical="center"/>
    </xf>
    <xf numFmtId="44" fontId="0" fillId="0" borderId="0" xfId="2" applyFont="1" applyAlignment="1">
      <alignment vertical="center"/>
    </xf>
    <xf numFmtId="0" fontId="0" fillId="0" borderId="0" xfId="0" applyAlignment="1">
      <alignment horizontal="center" vertical="center"/>
    </xf>
    <xf numFmtId="0" fontId="0" fillId="0" borderId="0" xfId="1" applyNumberFormat="1" applyFont="1" applyAlignment="1">
      <alignment horizontal="left" vertical="center" wrapText="1" indent="1"/>
    </xf>
    <xf numFmtId="0" fontId="0" fillId="0" borderId="0" xfId="0" applyAlignment="1">
      <alignment horizontal="left" vertical="center" wrapText="1" indent="1"/>
    </xf>
    <xf numFmtId="0" fontId="0" fillId="4" borderId="0" xfId="0" applyFill="1" applyAlignment="1">
      <alignment horizontal="center" vertical="center" textRotation="90" wrapText="1"/>
    </xf>
    <xf numFmtId="0" fontId="0" fillId="0" borderId="0" xfId="0" applyAlignment="1">
      <alignment horizontal="left" vertical="center" indent="1"/>
    </xf>
    <xf numFmtId="0" fontId="0" fillId="0" borderId="0" xfId="0" applyAlignment="1">
      <alignment horizontal="center"/>
    </xf>
    <xf numFmtId="164" fontId="0" fillId="0" borderId="0" xfId="0" applyNumberFormat="1" applyAlignment="1">
      <alignment vertical="center"/>
    </xf>
    <xf numFmtId="44" fontId="0" fillId="0" borderId="0" xfId="0" applyNumberFormat="1" applyAlignment="1">
      <alignment vertical="center"/>
    </xf>
    <xf numFmtId="165" fontId="0" fillId="0" borderId="0" xfId="0" applyNumberFormat="1" applyAlignment="1">
      <alignment horizontal="center" vertical="center"/>
    </xf>
    <xf numFmtId="164"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5" fontId="0" fillId="5" borderId="1" xfId="0" applyNumberFormat="1" applyFill="1" applyBorder="1" applyAlignment="1">
      <alignment horizontal="center" vertical="center" wrapText="1"/>
    </xf>
    <xf numFmtId="164" fontId="1" fillId="6" borderId="3" xfId="0" applyNumberFormat="1" applyFont="1" applyFill="1" applyBorder="1" applyAlignment="1">
      <alignment vertical="center"/>
    </xf>
    <xf numFmtId="44" fontId="1" fillId="6" borderId="3" xfId="0" applyNumberFormat="1" applyFont="1" applyFill="1" applyBorder="1" applyAlignment="1">
      <alignment vertical="center"/>
    </xf>
    <xf numFmtId="44" fontId="1" fillId="0" borderId="0" xfId="0" applyNumberFormat="1" applyFont="1" applyAlignment="1">
      <alignment vertical="center"/>
    </xf>
    <xf numFmtId="165" fontId="1" fillId="0" borderId="0" xfId="0" applyNumberFormat="1" applyFont="1" applyAlignment="1">
      <alignment horizontal="center" vertical="center"/>
    </xf>
    <xf numFmtId="0" fontId="1" fillId="0" borderId="0" xfId="0" applyFont="1"/>
    <xf numFmtId="0" fontId="1" fillId="6" borderId="3" xfId="0" applyFont="1" applyFill="1" applyBorder="1" applyAlignment="1">
      <alignment horizontal="right" vertical="center" indent="1"/>
    </xf>
    <xf numFmtId="0" fontId="4" fillId="0" borderId="0" xfId="0" applyFont="1" applyAlignment="1">
      <alignment horizontal="center" vertical="center" wrapText="1"/>
    </xf>
    <xf numFmtId="49" fontId="0" fillId="0" borderId="0" xfId="0" applyNumberFormat="1"/>
    <xf numFmtId="0" fontId="5" fillId="0" borderId="0" xfId="0" applyFont="1" applyAlignment="1">
      <alignment vertical="center" wrapText="1"/>
    </xf>
    <xf numFmtId="49" fontId="5" fillId="0" borderId="3" xfId="0" applyNumberFormat="1" applyFont="1" applyBorder="1" applyAlignment="1">
      <alignment horizontal="left" vertical="center" wrapText="1" indent="1"/>
    </xf>
    <xf numFmtId="0" fontId="6" fillId="0" borderId="0" xfId="0" applyFont="1" applyAlignment="1">
      <alignment vertical="center" wrapText="1"/>
    </xf>
    <xf numFmtId="49" fontId="6" fillId="0" borderId="0" xfId="0" applyNumberFormat="1" applyFont="1" applyAlignment="1">
      <alignment horizontal="left" vertical="center" wrapText="1" indent="2"/>
    </xf>
    <xf numFmtId="0" fontId="7" fillId="0" borderId="0" xfId="0" applyFont="1" applyAlignment="1">
      <alignment vertical="center" wrapText="1"/>
    </xf>
    <xf numFmtId="49" fontId="7" fillId="0" borderId="0" xfId="0" applyNumberFormat="1" applyFont="1" applyAlignment="1">
      <alignment horizontal="left" vertical="center" wrapText="1" indent="3"/>
    </xf>
    <xf numFmtId="49" fontId="0" fillId="0" borderId="4" xfId="0" applyNumberFormat="1" applyFill="1" applyBorder="1" applyAlignment="1">
      <alignment horizontal="left" vertical="center" wrapText="1" indent="4"/>
    </xf>
    <xf numFmtId="49" fontId="5" fillId="7" borderId="3" xfId="0" applyNumberFormat="1" applyFont="1" applyFill="1" applyBorder="1" applyAlignment="1">
      <alignment vertical="center" wrapText="1"/>
    </xf>
    <xf numFmtId="43" fontId="5" fillId="0" borderId="3" xfId="0" applyNumberFormat="1" applyFont="1" applyBorder="1" applyAlignment="1">
      <alignment vertical="center" wrapText="1"/>
    </xf>
    <xf numFmtId="43" fontId="6" fillId="0" borderId="0" xfId="0" applyNumberFormat="1" applyFont="1" applyAlignment="1">
      <alignment vertical="center" wrapText="1"/>
    </xf>
    <xf numFmtId="43" fontId="7" fillId="0" borderId="0" xfId="0" applyNumberFormat="1" applyFont="1" applyAlignment="1">
      <alignment vertical="center" wrapText="1"/>
    </xf>
    <xf numFmtId="43" fontId="0" fillId="0" borderId="4" xfId="0" applyNumberFormat="1" applyFill="1" applyBorder="1" applyAlignment="1">
      <alignment vertical="center" wrapText="1"/>
    </xf>
    <xf numFmtId="43" fontId="5" fillId="7" borderId="3" xfId="0" applyNumberFormat="1" applyFont="1" applyFill="1" applyBorder="1" applyAlignment="1">
      <alignment vertical="center" wrapText="1"/>
    </xf>
    <xf numFmtId="43" fontId="0" fillId="0" borderId="0" xfId="0" applyNumberFormat="1"/>
    <xf numFmtId="0" fontId="5" fillId="0" borderId="3" xfId="0" applyFont="1" applyBorder="1" applyAlignment="1">
      <alignment horizontal="left" vertical="center" wrapText="1" indent="1"/>
    </xf>
    <xf numFmtId="0" fontId="6" fillId="0" borderId="0" xfId="0" applyFont="1" applyAlignment="1">
      <alignment horizontal="left" vertical="center" wrapText="1" indent="1"/>
    </xf>
    <xf numFmtId="0" fontId="7" fillId="0" borderId="0" xfId="0" applyFont="1" applyAlignment="1">
      <alignment horizontal="left" vertical="center" wrapText="1" indent="1"/>
    </xf>
    <xf numFmtId="0" fontId="0" fillId="0" borderId="4" xfId="0" applyFill="1" applyBorder="1" applyAlignment="1">
      <alignment horizontal="left" vertical="center" wrapText="1" indent="1"/>
    </xf>
    <xf numFmtId="0" fontId="5" fillId="7" borderId="3" xfId="0" applyFont="1" applyFill="1" applyBorder="1" applyAlignment="1">
      <alignment horizontal="left" vertical="center" wrapText="1" indent="1"/>
    </xf>
    <xf numFmtId="44" fontId="5" fillId="0" borderId="3" xfId="0" applyNumberFormat="1" applyFont="1" applyBorder="1" applyAlignment="1">
      <alignment vertical="center" wrapText="1"/>
    </xf>
    <xf numFmtId="44" fontId="6" fillId="0" borderId="0" xfId="0" applyNumberFormat="1" applyFont="1" applyAlignment="1">
      <alignment vertical="center" wrapText="1"/>
    </xf>
    <xf numFmtId="44" fontId="7" fillId="0" borderId="0" xfId="0" applyNumberFormat="1" applyFont="1" applyAlignment="1">
      <alignment vertical="center" wrapText="1"/>
    </xf>
    <xf numFmtId="44" fontId="0" fillId="0" borderId="4" xfId="0" applyNumberFormat="1" applyFill="1" applyBorder="1" applyAlignment="1">
      <alignment vertical="center" wrapText="1"/>
    </xf>
    <xf numFmtId="44" fontId="5" fillId="7" borderId="3" xfId="0" applyNumberFormat="1" applyFont="1" applyFill="1" applyBorder="1" applyAlignment="1">
      <alignment vertical="center" wrapText="1"/>
    </xf>
    <xf numFmtId="44" fontId="0" fillId="0" borderId="0" xfId="0" applyNumberFormat="1"/>
    <xf numFmtId="166" fontId="5" fillId="0" borderId="3" xfId="0" applyNumberFormat="1" applyFont="1" applyBorder="1" applyAlignment="1">
      <alignment vertical="center" wrapText="1"/>
    </xf>
    <xf numFmtId="166" fontId="6" fillId="0" borderId="0" xfId="0" applyNumberFormat="1" applyFont="1" applyAlignment="1">
      <alignment vertical="center" wrapText="1"/>
    </xf>
    <xf numFmtId="166" fontId="7" fillId="0" borderId="0" xfId="0" applyNumberFormat="1" applyFont="1" applyAlignment="1">
      <alignment vertical="center" wrapText="1"/>
    </xf>
    <xf numFmtId="166" fontId="0" fillId="0" borderId="4" xfId="0" applyNumberFormat="1" applyFill="1" applyBorder="1" applyAlignment="1">
      <alignment vertical="center" wrapText="1"/>
    </xf>
    <xf numFmtId="166" fontId="5" fillId="7" borderId="3" xfId="0" applyNumberFormat="1" applyFont="1" applyFill="1" applyBorder="1" applyAlignment="1">
      <alignment vertical="center" wrapText="1"/>
    </xf>
    <xf numFmtId="166" fontId="0" fillId="0" borderId="0" xfId="0" applyNumberFormat="1"/>
    <xf numFmtId="49" fontId="2" fillId="5" borderId="0" xfId="0" applyNumberFormat="1" applyFont="1" applyFill="1" applyAlignment="1">
      <alignment horizontal="center" vertical="center"/>
    </xf>
    <xf numFmtId="43" fontId="2" fillId="5" borderId="0" xfId="0" applyNumberFormat="1" applyFont="1" applyFill="1" applyAlignment="1">
      <alignment horizontal="center" vertical="center"/>
    </xf>
    <xf numFmtId="0" fontId="2" fillId="5" borderId="0" xfId="0" applyFont="1" applyFill="1" applyAlignment="1">
      <alignment horizontal="center" vertical="center"/>
    </xf>
    <xf numFmtId="44" fontId="2" fillId="5" borderId="0" xfId="0" applyNumberFormat="1" applyFont="1" applyFill="1" applyAlignment="1">
      <alignment horizontal="center" vertical="center"/>
    </xf>
    <xf numFmtId="166" fontId="2" fillId="5" borderId="0" xfId="0" applyNumberFormat="1" applyFont="1" applyFill="1" applyAlignment="1">
      <alignment horizontal="center" vertical="center"/>
    </xf>
    <xf numFmtId="0" fontId="2" fillId="0" borderId="0" xfId="0" applyFont="1" applyAlignment="1">
      <alignment horizontal="center" vertical="center"/>
    </xf>
  </cellXfs>
  <cellStyles count="3">
    <cellStyle name="Comma" xfId="1" builtinId="3"/>
    <cellStyle name="Currency" xfId="2"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Sage%20SQL%20Estimating%20-%20Crosstab%20Expor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Copy%20of%20Sage%20SQL%20Estimating%20-%20Crosstab%20Expo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sheetData sheetId="1">
        <row r="2">
          <cell r="B2">
            <v>0</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refreshError="1"/>
      <sheetData sheetId="1">
        <row r="2">
          <cell r="B2">
            <v>0</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D3834-882B-412B-A4BE-88808B0C5389}">
  <sheetPr codeName="Sheet3">
    <pageSetUpPr fitToPage="1"/>
  </sheetPr>
  <dimension ref="A1:D11"/>
  <sheetViews>
    <sheetView showGridLines="0" workbookViewId="0">
      <pane ySplit="10" topLeftCell="A11" activePane="bottomLeft" state="frozen"/>
      <selection activeCell="B6" sqref="B6"/>
      <selection pane="bottomLeft" activeCell="B6" sqref="B6"/>
    </sheetView>
  </sheetViews>
  <sheetFormatPr defaultRowHeight="15" x14ac:dyDescent="0.25"/>
  <cols>
    <col min="1" max="1" width="35.7109375" style="1" customWidth="1"/>
    <col min="2" max="2" width="40.7109375" style="9" customWidth="1"/>
    <col min="3" max="3" width="6.7109375" style="10" customWidth="1"/>
    <col min="4" max="4" width="10.7109375" style="9" customWidth="1"/>
  </cols>
  <sheetData>
    <row r="1" spans="1:4" x14ac:dyDescent="0.25">
      <c r="B1" s="1"/>
      <c r="C1" s="2"/>
      <c r="D1" s="1"/>
    </row>
    <row r="2" spans="1:4" x14ac:dyDescent="0.25">
      <c r="A2" s="3" t="s">
        <v>0</v>
      </c>
      <c r="B2" s="4" t="s">
        <v>21</v>
      </c>
      <c r="C2" s="2"/>
      <c r="D2" s="1"/>
    </row>
    <row r="3" spans="1:4" x14ac:dyDescent="0.25">
      <c r="A3" s="3" t="s">
        <v>1</v>
      </c>
      <c r="B3" s="4" t="s">
        <v>22</v>
      </c>
      <c r="C3" s="2"/>
      <c r="D3" s="1"/>
    </row>
    <row r="4" spans="1:4" x14ac:dyDescent="0.25">
      <c r="A4" s="3" t="s">
        <v>2</v>
      </c>
      <c r="B4" s="5">
        <v>47</v>
      </c>
      <c r="C4" s="2"/>
      <c r="D4" s="1"/>
    </row>
    <row r="5" spans="1:4" x14ac:dyDescent="0.25">
      <c r="B5" s="1"/>
      <c r="C5" s="2"/>
      <c r="D5" s="1"/>
    </row>
    <row r="6" spans="1:4" x14ac:dyDescent="0.25">
      <c r="A6" s="3" t="s">
        <v>3</v>
      </c>
      <c r="B6" s="6" t="s">
        <v>23</v>
      </c>
      <c r="C6" s="2"/>
      <c r="D6" s="1"/>
    </row>
    <row r="7" spans="1:4" x14ac:dyDescent="0.25">
      <c r="A7" s="3" t="s">
        <v>4</v>
      </c>
      <c r="B7" s="6"/>
      <c r="C7" s="2"/>
      <c r="D7" s="1"/>
    </row>
    <row r="8" spans="1:4" x14ac:dyDescent="0.25">
      <c r="A8" s="3" t="s">
        <v>5</v>
      </c>
      <c r="B8" s="6" t="s">
        <v>24</v>
      </c>
      <c r="C8" s="2"/>
      <c r="D8" s="1"/>
    </row>
    <row r="9" spans="1:4" x14ac:dyDescent="0.25">
      <c r="B9" s="1"/>
      <c r="C9" s="2"/>
      <c r="D9" s="1"/>
    </row>
    <row r="10" spans="1:4" x14ac:dyDescent="0.25">
      <c r="A10" s="3" t="s">
        <v>6</v>
      </c>
      <c r="B10" s="7" t="s">
        <v>7</v>
      </c>
      <c r="C10" s="8" t="s">
        <v>8</v>
      </c>
      <c r="D10" s="8" t="s">
        <v>9</v>
      </c>
    </row>
    <row r="11" spans="1:4" x14ac:dyDescent="0.25">
      <c r="B11" s="9" t="s">
        <v>25</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4A4B-C18E-4AD2-8EBB-233A4BE5995B}">
  <sheetPr codeName="Sheet5"/>
  <dimension ref="A1:B4"/>
  <sheetViews>
    <sheetView workbookViewId="0">
      <pane ySplit="1" topLeftCell="A2" activePane="bottomLeft" state="frozen"/>
      <selection activeCell="B6" sqref="B6"/>
      <selection pane="bottomLeft" activeCell="B1" sqref="B1"/>
    </sheetView>
  </sheetViews>
  <sheetFormatPr defaultRowHeight="18" customHeight="1" x14ac:dyDescent="0.25"/>
  <cols>
    <col min="1" max="1" width="75.7109375" style="13" customWidth="1"/>
    <col min="2" max="2" width="18.7109375" style="14" customWidth="1"/>
    <col min="3" max="16384" width="9.140625" style="15"/>
  </cols>
  <sheetData>
    <row r="1" spans="1:2" s="12" customFormat="1" ht="21" customHeight="1" x14ac:dyDescent="0.25">
      <c r="A1" s="11" t="s">
        <v>10</v>
      </c>
      <c r="B1" s="11" t="s">
        <v>11</v>
      </c>
    </row>
    <row r="2" spans="1:2" ht="18" customHeight="1" x14ac:dyDescent="0.25">
      <c r="A2" s="13" t="s">
        <v>12</v>
      </c>
      <c r="B2" s="42" t="s">
        <v>42</v>
      </c>
    </row>
    <row r="3" spans="1:2" ht="18" customHeight="1" x14ac:dyDescent="0.25">
      <c r="A3" s="13" t="s">
        <v>13</v>
      </c>
      <c r="B3" s="42" t="s">
        <v>42</v>
      </c>
    </row>
    <row r="4" spans="1:2" ht="18" customHeight="1" x14ac:dyDescent="0.25">
      <c r="A4" s="13" t="s">
        <v>14</v>
      </c>
      <c r="B4" s="42" t="s">
        <v>42</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1D2A-70E9-48CC-901F-83C542DB894D}">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0" customWidth="1"/>
    <col min="2" max="2" width="65.7109375" style="13" customWidth="1"/>
    <col min="3" max="3" width="18.7109375" style="21" customWidth="1"/>
    <col min="4" max="5" width="6.7109375" style="22" customWidth="1"/>
    <col min="6" max="16384" width="9.140625" style="19"/>
  </cols>
  <sheetData>
    <row r="1" spans="1:5" customFormat="1" ht="60" customHeight="1" x14ac:dyDescent="0.25">
      <c r="A1" s="23" t="s">
        <v>20</v>
      </c>
      <c r="B1" s="24"/>
      <c r="C1" s="24"/>
      <c r="D1" s="25" t="s">
        <v>15</v>
      </c>
      <c r="E1" s="25" t="s">
        <v>16</v>
      </c>
    </row>
    <row r="2" spans="1:5" ht="18" customHeight="1" x14ac:dyDescent="0.25">
      <c r="A2" s="16" t="s">
        <v>17</v>
      </c>
      <c r="B2" s="17" t="s">
        <v>18</v>
      </c>
      <c r="C2" s="18" t="s">
        <v>19</v>
      </c>
      <c r="D2" s="25"/>
      <c r="E2" s="25"/>
    </row>
  </sheetData>
  <autoFilter ref="A2:E2" xr:uid="{F366A1CC-A2DD-4D38-9219-6B1DB88C1FB0}"/>
  <mergeCells count="3">
    <mergeCell ref="A1:C1"/>
    <mergeCell ref="D1:D2"/>
    <mergeCell ref="E1:E2"/>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FF2C-142F-46FF-8511-2B22C417518B}">
  <sheetPr>
    <pageSetUpPr fitToPage="1"/>
  </sheetPr>
  <dimension ref="A1:F12"/>
  <sheetViews>
    <sheetView workbookViewId="0">
      <pane ySplit="2" topLeftCell="A3" activePane="bottomLeft" state="frozenSplit"/>
      <selection pane="bottomLeft" sqref="A1:A2"/>
    </sheetView>
  </sheetViews>
  <sheetFormatPr defaultRowHeight="15" x14ac:dyDescent="0.25"/>
  <cols>
    <col min="1" max="1" width="8.7109375" style="28" customWidth="1"/>
    <col min="2" max="2" width="31.7109375" style="26" customWidth="1"/>
    <col min="3" max="5" width="18.7109375" style="29" customWidth="1"/>
    <col min="6" max="6" width="8.7109375" style="30" customWidth="1"/>
  </cols>
  <sheetData>
    <row r="1" spans="1:6" s="27" customFormat="1" ht="18" customHeight="1" x14ac:dyDescent="0.25">
      <c r="A1" s="31" t="s">
        <v>26</v>
      </c>
      <c r="B1" s="32" t="s">
        <v>18</v>
      </c>
      <c r="C1" s="33" t="s">
        <v>27</v>
      </c>
      <c r="D1" s="33"/>
      <c r="E1" s="32" t="s">
        <v>30</v>
      </c>
      <c r="F1" s="32"/>
    </row>
    <row r="2" spans="1:6" s="27" customFormat="1" ht="36" customHeight="1" x14ac:dyDescent="0.25">
      <c r="A2" s="31"/>
      <c r="B2" s="32"/>
      <c r="C2" s="34" t="s">
        <v>28</v>
      </c>
      <c r="D2" s="34" t="s">
        <v>29</v>
      </c>
      <c r="E2" s="34" t="s">
        <v>19</v>
      </c>
      <c r="F2" s="35" t="s">
        <v>31</v>
      </c>
    </row>
    <row r="3" spans="1:6" x14ac:dyDescent="0.25">
      <c r="A3" s="28">
        <v>1</v>
      </c>
      <c r="B3" s="26" t="s">
        <v>32</v>
      </c>
      <c r="C3" s="29">
        <v>681581.46</v>
      </c>
      <c r="D3" s="29">
        <v>681581.46</v>
      </c>
      <c r="E3" s="29">
        <f>SUM(C3)-SUM(D3)</f>
        <v>0</v>
      </c>
      <c r="F3" s="30">
        <f>IF(E3&lt;&gt;"",IF(SUM(D3)&lt;&gt;0,E3/D3,IF(SUM(C3)&lt;&gt;0,"n/a",0)),"")</f>
        <v>0</v>
      </c>
    </row>
    <row r="4" spans="1:6" x14ac:dyDescent="0.25">
      <c r="A4" s="28">
        <v>2</v>
      </c>
      <c r="B4" s="26" t="s">
        <v>33</v>
      </c>
      <c r="C4" s="29">
        <v>740574.07</v>
      </c>
      <c r="D4" s="29">
        <v>740574.07</v>
      </c>
      <c r="E4" s="29">
        <f>SUM(C4)-SUM(D4)</f>
        <v>0</v>
      </c>
      <c r="F4" s="30">
        <f>IF(E4&lt;&gt;"",IF(SUM(D4)&lt;&gt;0,E4/D4,IF(SUM(C4)&lt;&gt;0,"n/a",0)),"")</f>
        <v>0</v>
      </c>
    </row>
    <row r="5" spans="1:6" x14ac:dyDescent="0.25">
      <c r="A5" s="28">
        <v>3</v>
      </c>
      <c r="B5" s="26" t="s">
        <v>34</v>
      </c>
      <c r="C5" s="29">
        <v>0</v>
      </c>
      <c r="D5" s="29">
        <v>0</v>
      </c>
      <c r="E5" s="29">
        <f>SUM(C5)-SUM(D5)</f>
        <v>0</v>
      </c>
      <c r="F5" s="30">
        <f>IF(E5&lt;&gt;"",IF(SUM(D5)&lt;&gt;0,E5/D5,IF(SUM(C5)&lt;&gt;0,"n/a",0)),"")</f>
        <v>0</v>
      </c>
    </row>
    <row r="6" spans="1:6" x14ac:dyDescent="0.25">
      <c r="A6" s="28">
        <v>4</v>
      </c>
      <c r="B6" s="26" t="s">
        <v>35</v>
      </c>
      <c r="C6" s="29">
        <v>86525.96</v>
      </c>
      <c r="D6" s="29">
        <v>86525.96</v>
      </c>
      <c r="E6" s="29">
        <f>SUM(C6)-SUM(D6)</f>
        <v>0</v>
      </c>
      <c r="F6" s="30">
        <f>IF(E6&lt;&gt;"",IF(SUM(D6)&lt;&gt;0,E6/D6,IF(SUM(C6)&lt;&gt;0,"n/a",0)),"")</f>
        <v>0</v>
      </c>
    </row>
    <row r="7" spans="1:6" x14ac:dyDescent="0.25">
      <c r="A7" s="28">
        <v>5</v>
      </c>
      <c r="B7" s="26" t="s">
        <v>36</v>
      </c>
      <c r="C7" s="29">
        <v>0</v>
      </c>
      <c r="D7" s="29">
        <v>0</v>
      </c>
      <c r="E7" s="29">
        <f>SUM(C7)-SUM(D7)</f>
        <v>0</v>
      </c>
      <c r="F7" s="30">
        <f>IF(E7&lt;&gt;"",IF(SUM(D7)&lt;&gt;0,E7/D7,IF(SUM(C7)&lt;&gt;0,"n/a",0)),"")</f>
        <v>0</v>
      </c>
    </row>
    <row r="8" spans="1:6" s="40" customFormat="1" ht="21" customHeight="1" x14ac:dyDescent="0.25">
      <c r="A8" s="36">
        <v>6</v>
      </c>
      <c r="B8" s="41" t="s">
        <v>37</v>
      </c>
      <c r="C8" s="37">
        <v>1508681.49</v>
      </c>
      <c r="D8" s="37">
        <v>1508681.49</v>
      </c>
      <c r="E8" s="38"/>
      <c r="F8" s="39" t="str">
        <f>IF(E8&lt;&gt;"",IF(SUM(D8)&lt;&gt;0,E8/D8,IF(SUM(C8)&lt;&gt;0,"n/a",0)),"")</f>
        <v/>
      </c>
    </row>
    <row r="9" spans="1:6" x14ac:dyDescent="0.25">
      <c r="A9" s="28">
        <v>7</v>
      </c>
      <c r="B9" s="26" t="s">
        <v>38</v>
      </c>
      <c r="C9" s="29">
        <v>105607.7</v>
      </c>
      <c r="D9" s="29">
        <v>105607.7</v>
      </c>
      <c r="E9" s="29">
        <f>SUM(C9)-SUM(D9)</f>
        <v>0</v>
      </c>
      <c r="F9" s="30">
        <f>IF(E9&lt;&gt;"",IF(SUM(D9)&lt;&gt;0,E9/D9,IF(SUM(C9)&lt;&gt;0,"n/a",0)),"")</f>
        <v>0</v>
      </c>
    </row>
    <row r="10" spans="1:6" s="40" customFormat="1" ht="21" customHeight="1" x14ac:dyDescent="0.25">
      <c r="A10" s="36">
        <v>8</v>
      </c>
      <c r="B10" s="41" t="s">
        <v>39</v>
      </c>
      <c r="C10" s="37">
        <v>1614289.19</v>
      </c>
      <c r="D10" s="37">
        <v>1614289.19</v>
      </c>
      <c r="E10" s="38"/>
      <c r="F10" s="39" t="str">
        <f>IF(E10&lt;&gt;"",IF(SUM(D10)&lt;&gt;0,E10/D10,IF(SUM(C10)&lt;&gt;0,"n/a",0)),"")</f>
        <v/>
      </c>
    </row>
    <row r="11" spans="1:6" x14ac:dyDescent="0.25">
      <c r="A11" s="28">
        <v>9</v>
      </c>
      <c r="B11" s="26" t="s">
        <v>40</v>
      </c>
      <c r="C11" s="29">
        <v>80714.460000000006</v>
      </c>
      <c r="D11" s="29">
        <v>80714.460000000006</v>
      </c>
      <c r="E11" s="29">
        <f>SUM(C11)-SUM(D11)</f>
        <v>0</v>
      </c>
      <c r="F11" s="30">
        <f>IF(E11&lt;&gt;"",IF(SUM(D11)&lt;&gt;0,E11/D11,IF(SUM(C11)&lt;&gt;0,"n/a",0)),"")</f>
        <v>0</v>
      </c>
    </row>
    <row r="12" spans="1:6" x14ac:dyDescent="0.25">
      <c r="A12" s="28">
        <v>10</v>
      </c>
      <c r="B12" s="26" t="s">
        <v>41</v>
      </c>
      <c r="C12" s="29">
        <v>25425.05</v>
      </c>
      <c r="D12" s="29">
        <v>25425.05</v>
      </c>
      <c r="E12" s="29">
        <f>SUM(C12)-SUM(D12)</f>
        <v>0</v>
      </c>
      <c r="F12" s="30">
        <f>IF(E12&lt;&gt;"",IF(SUM(D12)&lt;&gt;0,E12/D12,IF(SUM(C12)&lt;&gt;0,"n/a",0)),"")</f>
        <v>0</v>
      </c>
    </row>
  </sheetData>
  <autoFilter ref="A2:F2" xr:uid="{8024FF2C-142F-46FF-8511-2B22C417518B}"/>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03D72-CBDC-445E-A652-B659F7E4540A}">
  <sheetPr>
    <outlinePr summaryBelow="0"/>
    <pageSetUpPr fitToPage="1"/>
  </sheetPr>
  <dimension ref="A1:E178"/>
  <sheetViews>
    <sheetView showGridLines="0" tabSelected="1" workbookViewId="0">
      <pane ySplit="1" topLeftCell="A2" activePane="bottomLeft" state="frozenSplit"/>
      <selection pane="bottomLeft"/>
    </sheetView>
  </sheetViews>
  <sheetFormatPr defaultRowHeight="15" outlineLevelRow="3" x14ac:dyDescent="0.25"/>
  <cols>
    <col min="1" max="1" width="75.7109375" style="43" customWidth="1"/>
    <col min="2" max="2" width="16.7109375" style="57" customWidth="1"/>
    <col min="3" max="3" width="9.140625" style="1"/>
    <col min="4" max="4" width="14.7109375" style="68" customWidth="1"/>
    <col min="5" max="5" width="16.7109375" style="74" customWidth="1"/>
  </cols>
  <sheetData>
    <row r="1" spans="1:5" s="80" customFormat="1" x14ac:dyDescent="0.25">
      <c r="A1" s="75" t="s">
        <v>18</v>
      </c>
      <c r="B1" s="76" t="s">
        <v>227</v>
      </c>
      <c r="C1" s="77" t="s">
        <v>228</v>
      </c>
      <c r="D1" s="78" t="s">
        <v>229</v>
      </c>
      <c r="E1" s="79" t="s">
        <v>19</v>
      </c>
    </row>
    <row r="2" spans="1:5" s="44" customFormat="1" ht="18" customHeight="1" collapsed="1" x14ac:dyDescent="0.25">
      <c r="A2" s="45" t="s">
        <v>43</v>
      </c>
      <c r="B2" s="52">
        <v>0</v>
      </c>
      <c r="C2" s="58"/>
      <c r="D2" s="63" t="str">
        <f>IF(AND(SUM(B2)&lt;&gt;0,TRIM(C2)&lt;&gt;""),E2/B2,"")</f>
        <v/>
      </c>
      <c r="E2" s="69">
        <f>SUM(E3,E22,E32,E49)</f>
        <v>340874.82895</v>
      </c>
    </row>
    <row r="3" spans="1:5" s="46" customFormat="1" ht="18" hidden="1" customHeight="1" outlineLevel="1" collapsed="1" x14ac:dyDescent="0.25">
      <c r="A3" s="47" t="s">
        <v>44</v>
      </c>
      <c r="B3" s="53">
        <v>0</v>
      </c>
      <c r="C3" s="59"/>
      <c r="D3" s="64" t="str">
        <f>IF(AND(SUM(B3)&lt;&gt;0,TRIM(C3)&lt;&gt;""),E3/B3,"")</f>
        <v/>
      </c>
      <c r="E3" s="70">
        <f>SUM(E4,E6,E9,E12,E14,E17,E19)</f>
        <v>167612.07712000003</v>
      </c>
    </row>
    <row r="4" spans="1:5" s="48" customFormat="1" ht="18" hidden="1" customHeight="1" outlineLevel="2" collapsed="1" x14ac:dyDescent="0.25">
      <c r="A4" s="49" t="s">
        <v>45</v>
      </c>
      <c r="B4" s="54">
        <v>0</v>
      </c>
      <c r="C4" s="60"/>
      <c r="D4" s="65" t="str">
        <f>IF(AND(SUM(B4)&lt;&gt;0,TRIM(C4)&lt;&gt;""),E4/B4,"")</f>
        <v/>
      </c>
      <c r="E4" s="71">
        <f>SUM(E5:E5)</f>
        <v>18149.39415</v>
      </c>
    </row>
    <row r="5" spans="1:5" s="15" customFormat="1" hidden="1" outlineLevel="3" x14ac:dyDescent="0.25">
      <c r="A5" s="50" t="s">
        <v>46</v>
      </c>
      <c r="B5" s="55">
        <v>1055.2049999999999</v>
      </c>
      <c r="C5" s="61" t="s">
        <v>47</v>
      </c>
      <c r="D5" s="66">
        <f>IF(SUM(B5)&lt;&gt;0,E5/B5,"")</f>
        <v>17.199875047976462</v>
      </c>
      <c r="E5" s="72">
        <v>18149.39415</v>
      </c>
    </row>
    <row r="6" spans="1:5" s="48" customFormat="1" ht="18" hidden="1" customHeight="1" outlineLevel="2" collapsed="1" x14ac:dyDescent="0.25">
      <c r="A6" s="49" t="s">
        <v>48</v>
      </c>
      <c r="B6" s="54">
        <v>0</v>
      </c>
      <c r="C6" s="60"/>
      <c r="D6" s="65" t="str">
        <f>IF(AND(SUM(B6)&lt;&gt;0,TRIM(C6)&lt;&gt;""),E6/B6,"")</f>
        <v/>
      </c>
      <c r="E6" s="71">
        <f>SUM(E7:E8)</f>
        <v>21602.324479999999</v>
      </c>
    </row>
    <row r="7" spans="1:5" s="15" customFormat="1" hidden="1" outlineLevel="3" x14ac:dyDescent="0.25">
      <c r="A7" s="50" t="s">
        <v>49</v>
      </c>
      <c r="B7" s="55">
        <v>1170</v>
      </c>
      <c r="C7" s="61" t="s">
        <v>47</v>
      </c>
      <c r="D7" s="66">
        <f>IF(SUM(B7)&lt;&gt;0,E7/B7,"")</f>
        <v>11.641546717948717</v>
      </c>
      <c r="E7" s="72">
        <v>13620.60966</v>
      </c>
    </row>
    <row r="8" spans="1:5" s="15" customFormat="1" hidden="1" outlineLevel="3" x14ac:dyDescent="0.25">
      <c r="A8" s="50" t="s">
        <v>50</v>
      </c>
      <c r="B8" s="55">
        <v>582</v>
      </c>
      <c r="C8" s="61" t="s">
        <v>47</v>
      </c>
      <c r="D8" s="66">
        <f>IF(SUM(B8)&lt;&gt;0,E8/B8,"")</f>
        <v>13.714286632302406</v>
      </c>
      <c r="E8" s="72">
        <v>7981.7148200000001</v>
      </c>
    </row>
    <row r="9" spans="1:5" s="48" customFormat="1" ht="18" hidden="1" customHeight="1" outlineLevel="2" collapsed="1" x14ac:dyDescent="0.25">
      <c r="A9" s="49" t="s">
        <v>51</v>
      </c>
      <c r="B9" s="54">
        <v>0</v>
      </c>
      <c r="C9" s="60"/>
      <c r="D9" s="65" t="str">
        <f>IF(AND(SUM(B9)&lt;&gt;0,TRIM(C9)&lt;&gt;""),E9/B9,"")</f>
        <v/>
      </c>
      <c r="E9" s="71">
        <f>SUM(E10:E11)</f>
        <v>1640.3286499999999</v>
      </c>
    </row>
    <row r="10" spans="1:5" s="15" customFormat="1" hidden="1" outlineLevel="3" x14ac:dyDescent="0.25">
      <c r="A10" s="50" t="s">
        <v>52</v>
      </c>
      <c r="B10" s="55">
        <v>99</v>
      </c>
      <c r="C10" s="61" t="s">
        <v>53</v>
      </c>
      <c r="D10" s="66">
        <f>IF(SUM(B10)&lt;&gt;0,E10/B10,"")</f>
        <v>10.92457696969697</v>
      </c>
      <c r="E10" s="72">
        <v>1081.5331200000001</v>
      </c>
    </row>
    <row r="11" spans="1:5" s="15" customFormat="1" hidden="1" outlineLevel="3" x14ac:dyDescent="0.25">
      <c r="A11" s="50" t="s">
        <v>54</v>
      </c>
      <c r="B11" s="55">
        <v>48</v>
      </c>
      <c r="C11" s="61" t="s">
        <v>53</v>
      </c>
      <c r="D11" s="66">
        <f>IF(SUM(B11)&lt;&gt;0,E11/B11,"")</f>
        <v>11.641573541666666</v>
      </c>
      <c r="E11" s="72">
        <v>558.79552999999999</v>
      </c>
    </row>
    <row r="12" spans="1:5" s="48" customFormat="1" ht="18" hidden="1" customHeight="1" outlineLevel="2" collapsed="1" x14ac:dyDescent="0.25">
      <c r="A12" s="49" t="s">
        <v>55</v>
      </c>
      <c r="B12" s="54">
        <v>0</v>
      </c>
      <c r="C12" s="60"/>
      <c r="D12" s="65" t="str">
        <f>IF(AND(SUM(B12)&lt;&gt;0,TRIM(C12)&lt;&gt;""),E12/B12,"")</f>
        <v/>
      </c>
      <c r="E12" s="71">
        <f>SUM(E13:E13)</f>
        <v>70771.495970000004</v>
      </c>
    </row>
    <row r="13" spans="1:5" s="15" customFormat="1" hidden="1" outlineLevel="3" x14ac:dyDescent="0.25">
      <c r="A13" s="50" t="s">
        <v>56</v>
      </c>
      <c r="B13" s="55">
        <v>5850</v>
      </c>
      <c r="C13" s="61" t="s">
        <v>47</v>
      </c>
      <c r="D13" s="66">
        <f>IF(SUM(B13)&lt;&gt;0,E13/B13,"")</f>
        <v>12.09769161880342</v>
      </c>
      <c r="E13" s="72">
        <v>70771.495970000004</v>
      </c>
    </row>
    <row r="14" spans="1:5" s="48" customFormat="1" ht="18" hidden="1" customHeight="1" outlineLevel="2" collapsed="1" x14ac:dyDescent="0.25">
      <c r="A14" s="49" t="s">
        <v>57</v>
      </c>
      <c r="B14" s="54">
        <v>0</v>
      </c>
      <c r="C14" s="60"/>
      <c r="D14" s="65" t="str">
        <f>IF(AND(SUM(B14)&lt;&gt;0,TRIM(C14)&lt;&gt;""),E14/B14,"")</f>
        <v/>
      </c>
      <c r="E14" s="71">
        <f>SUM(E15:E16)</f>
        <v>5073.7475400000003</v>
      </c>
    </row>
    <row r="15" spans="1:5" s="15" customFormat="1" hidden="1" outlineLevel="3" x14ac:dyDescent="0.25">
      <c r="A15" s="50" t="s">
        <v>58</v>
      </c>
      <c r="B15" s="55">
        <v>585</v>
      </c>
      <c r="C15" s="61" t="s">
        <v>53</v>
      </c>
      <c r="D15" s="66">
        <f>IF(SUM(B15)&lt;&gt;0,E15/B15,"")</f>
        <v>6.3261298119658127</v>
      </c>
      <c r="E15" s="72">
        <v>3700.7859400000002</v>
      </c>
    </row>
    <row r="16" spans="1:5" s="15" customFormat="1" hidden="1" outlineLevel="3" x14ac:dyDescent="0.25">
      <c r="A16" s="50" t="s">
        <v>59</v>
      </c>
      <c r="B16" s="55">
        <v>444.63600000000002</v>
      </c>
      <c r="C16" s="61" t="s">
        <v>53</v>
      </c>
      <c r="D16" s="66">
        <f>IF(SUM(B16)&lt;&gt;0,E16/B16,"")</f>
        <v>3.0878327440872986</v>
      </c>
      <c r="E16" s="72">
        <v>1372.9616000000001</v>
      </c>
    </row>
    <row r="17" spans="1:5" s="48" customFormat="1" ht="18" hidden="1" customHeight="1" outlineLevel="2" collapsed="1" x14ac:dyDescent="0.25">
      <c r="A17" s="49" t="s">
        <v>60</v>
      </c>
      <c r="B17" s="54">
        <v>0</v>
      </c>
      <c r="C17" s="60"/>
      <c r="D17" s="65" t="str">
        <f>IF(AND(SUM(B17)&lt;&gt;0,TRIM(C17)&lt;&gt;""),E17/B17,"")</f>
        <v/>
      </c>
      <c r="E17" s="71">
        <f>SUM(E18:E18)</f>
        <v>2363.7454500000003</v>
      </c>
    </row>
    <row r="18" spans="1:5" s="15" customFormat="1" hidden="1" outlineLevel="3" x14ac:dyDescent="0.25">
      <c r="A18" s="50" t="s">
        <v>61</v>
      </c>
      <c r="B18" s="55">
        <v>550</v>
      </c>
      <c r="C18" s="61" t="s">
        <v>53</v>
      </c>
      <c r="D18" s="66">
        <f>IF(SUM(B18)&lt;&gt;0,E18/B18,"")</f>
        <v>4.2977190000000007</v>
      </c>
      <c r="E18" s="72">
        <v>2363.7454500000003</v>
      </c>
    </row>
    <row r="19" spans="1:5" s="48" customFormat="1" ht="18" hidden="1" customHeight="1" outlineLevel="2" collapsed="1" x14ac:dyDescent="0.25">
      <c r="A19" s="49" t="s">
        <v>62</v>
      </c>
      <c r="B19" s="54">
        <v>0</v>
      </c>
      <c r="C19" s="60"/>
      <c r="D19" s="65" t="str">
        <f>IF(AND(SUM(B19)&lt;&gt;0,TRIM(C19)&lt;&gt;""),E19/B19,"")</f>
        <v/>
      </c>
      <c r="E19" s="71">
        <f>SUM(E20:E21)</f>
        <v>48011.04088</v>
      </c>
    </row>
    <row r="20" spans="1:5" s="15" customFormat="1" hidden="1" outlineLevel="3" x14ac:dyDescent="0.25">
      <c r="A20" s="50" t="s">
        <v>63</v>
      </c>
      <c r="B20" s="55">
        <v>13673</v>
      </c>
      <c r="C20" s="61" t="s">
        <v>47</v>
      </c>
      <c r="D20" s="66">
        <f>IF(SUM(B20)&lt;&gt;0,E20/B20,"")</f>
        <v>0.37298358809332255</v>
      </c>
      <c r="E20" s="72">
        <v>5099.8045999999995</v>
      </c>
    </row>
    <row r="21" spans="1:5" s="15" customFormat="1" hidden="1" outlineLevel="3" x14ac:dyDescent="0.25">
      <c r="A21" s="50" t="s">
        <v>64</v>
      </c>
      <c r="B21" s="55">
        <v>258.11200000000002</v>
      </c>
      <c r="C21" s="61" t="s">
        <v>65</v>
      </c>
      <c r="D21" s="66">
        <f>IF(SUM(B21)&lt;&gt;0,E21/B21,"")</f>
        <v>166.25045050210758</v>
      </c>
      <c r="E21" s="72">
        <v>42911.236279999997</v>
      </c>
    </row>
    <row r="22" spans="1:5" s="46" customFormat="1" ht="18" hidden="1" customHeight="1" outlineLevel="1" collapsed="1" x14ac:dyDescent="0.25">
      <c r="A22" s="47" t="s">
        <v>66</v>
      </c>
      <c r="B22" s="53">
        <v>0</v>
      </c>
      <c r="C22" s="59"/>
      <c r="D22" s="64" t="str">
        <f>IF(AND(SUM(B22)&lt;&gt;0,TRIM(C22)&lt;&gt;""),E22/B22,"")</f>
        <v/>
      </c>
      <c r="E22" s="70">
        <f>SUM(E23,E30)</f>
        <v>41830.604070000001</v>
      </c>
    </row>
    <row r="23" spans="1:5" s="48" customFormat="1" ht="18" hidden="1" customHeight="1" outlineLevel="2" collapsed="1" x14ac:dyDescent="0.25">
      <c r="A23" s="49" t="s">
        <v>67</v>
      </c>
      <c r="B23" s="54">
        <v>0</v>
      </c>
      <c r="C23" s="60"/>
      <c r="D23" s="65" t="str">
        <f>IF(AND(SUM(B23)&lt;&gt;0,TRIM(C23)&lt;&gt;""),E23/B23,"")</f>
        <v/>
      </c>
      <c r="E23" s="71">
        <f>SUM(E24:E29)</f>
        <v>39386.19008</v>
      </c>
    </row>
    <row r="24" spans="1:5" s="15" customFormat="1" hidden="1" outlineLevel="3" x14ac:dyDescent="0.25">
      <c r="A24" s="50" t="s">
        <v>68</v>
      </c>
      <c r="B24" s="55">
        <v>0.86</v>
      </c>
      <c r="C24" s="61" t="s">
        <v>69</v>
      </c>
      <c r="D24" s="66">
        <f>IF(SUM(B24)&lt;&gt;0,E24/B24,"")</f>
        <v>3721.4210348837209</v>
      </c>
      <c r="E24" s="72">
        <v>3200.42209</v>
      </c>
    </row>
    <row r="25" spans="1:5" s="15" customFormat="1" hidden="1" outlineLevel="3" x14ac:dyDescent="0.25">
      <c r="A25" s="50" t="s">
        <v>70</v>
      </c>
      <c r="B25" s="55">
        <v>0.27200000000000002</v>
      </c>
      <c r="C25" s="61" t="s">
        <v>69</v>
      </c>
      <c r="D25" s="66">
        <f>IF(SUM(B25)&lt;&gt;0,E25/B25,"")</f>
        <v>5304.693419117647</v>
      </c>
      <c r="E25" s="72">
        <v>1442.87661</v>
      </c>
    </row>
    <row r="26" spans="1:5" s="15" customFormat="1" hidden="1" outlineLevel="3" x14ac:dyDescent="0.25">
      <c r="A26" s="50" t="s">
        <v>71</v>
      </c>
      <c r="B26" s="55">
        <v>0.38300000000000001</v>
      </c>
      <c r="C26" s="61" t="s">
        <v>69</v>
      </c>
      <c r="D26" s="66">
        <f>IF(SUM(B26)&lt;&gt;0,E26/B26,"")</f>
        <v>4344.445274151436</v>
      </c>
      <c r="E26" s="72">
        <v>1663.92254</v>
      </c>
    </row>
    <row r="27" spans="1:5" s="15" customFormat="1" hidden="1" outlineLevel="3" x14ac:dyDescent="0.25">
      <c r="A27" s="50" t="s">
        <v>72</v>
      </c>
      <c r="B27" s="55">
        <v>1.2350000000000001</v>
      </c>
      <c r="C27" s="61" t="s">
        <v>69</v>
      </c>
      <c r="D27" s="66">
        <f>IF(SUM(B27)&lt;&gt;0,E27/B27,"")</f>
        <v>3985.3149797570845</v>
      </c>
      <c r="E27" s="72">
        <v>4921.8639999999996</v>
      </c>
    </row>
    <row r="28" spans="1:5" s="15" customFormat="1" hidden="1" outlineLevel="3" x14ac:dyDescent="0.25">
      <c r="A28" s="50" t="s">
        <v>73</v>
      </c>
      <c r="B28" s="55">
        <v>0.98599999999999999</v>
      </c>
      <c r="C28" s="61" t="s">
        <v>69</v>
      </c>
      <c r="D28" s="66">
        <f>IF(SUM(B28)&lt;&gt;0,E28/B28,"")</f>
        <v>3464.8442393509131</v>
      </c>
      <c r="E28" s="72">
        <v>3416.3364200000001</v>
      </c>
    </row>
    <row r="29" spans="1:5" s="15" customFormat="1" hidden="1" outlineLevel="3" x14ac:dyDescent="0.25">
      <c r="A29" s="50" t="s">
        <v>74</v>
      </c>
      <c r="B29" s="55">
        <v>6.2080000000000002</v>
      </c>
      <c r="C29" s="61" t="s">
        <v>69</v>
      </c>
      <c r="D29" s="66">
        <f>IF(SUM(B29)&lt;&gt;0,E29/B29,"")</f>
        <v>3985.3041913659795</v>
      </c>
      <c r="E29" s="72">
        <v>24740.76842</v>
      </c>
    </row>
    <row r="30" spans="1:5" s="48" customFormat="1" ht="18" hidden="1" customHeight="1" outlineLevel="2" collapsed="1" x14ac:dyDescent="0.25">
      <c r="A30" s="49" t="s">
        <v>75</v>
      </c>
      <c r="B30" s="54">
        <v>0</v>
      </c>
      <c r="C30" s="60"/>
      <c r="D30" s="65" t="str">
        <f>IF(AND(SUM(B30)&lt;&gt;0,TRIM(C30)&lt;&gt;""),E30/B30,"")</f>
        <v/>
      </c>
      <c r="E30" s="71">
        <f>SUM(E31:E31)</f>
        <v>2444.41399</v>
      </c>
    </row>
    <row r="31" spans="1:5" s="15" customFormat="1" hidden="1" outlineLevel="3" x14ac:dyDescent="0.25">
      <c r="A31" s="50" t="s">
        <v>76</v>
      </c>
      <c r="B31" s="55">
        <v>3125</v>
      </c>
      <c r="C31" s="61" t="s">
        <v>47</v>
      </c>
      <c r="D31" s="66">
        <f>IF(SUM(B31)&lt;&gt;0,E31/B31,"")</f>
        <v>0.78221247680000006</v>
      </c>
      <c r="E31" s="72">
        <v>2444.41399</v>
      </c>
    </row>
    <row r="32" spans="1:5" s="46" customFormat="1" ht="18" hidden="1" customHeight="1" outlineLevel="1" collapsed="1" x14ac:dyDescent="0.25">
      <c r="A32" s="47" t="s">
        <v>77</v>
      </c>
      <c r="B32" s="53">
        <v>0</v>
      </c>
      <c r="C32" s="59"/>
      <c r="D32" s="64" t="str">
        <f>IF(AND(SUM(B32)&lt;&gt;0,TRIM(C32)&lt;&gt;""),E32/B32,"")</f>
        <v/>
      </c>
      <c r="E32" s="70">
        <f>SUM(E33,E35,E37,E40,E42,E44,E47)</f>
        <v>126339.65281999999</v>
      </c>
    </row>
    <row r="33" spans="1:5" s="48" customFormat="1" ht="18" hidden="1" customHeight="1" outlineLevel="2" collapsed="1" x14ac:dyDescent="0.25">
      <c r="A33" s="49" t="s">
        <v>78</v>
      </c>
      <c r="B33" s="54">
        <v>0</v>
      </c>
      <c r="C33" s="60"/>
      <c r="D33" s="65" t="str">
        <f>IF(AND(SUM(B33)&lt;&gt;0,TRIM(C33)&lt;&gt;""),E33/B33,"")</f>
        <v/>
      </c>
      <c r="E33" s="71">
        <f>SUM(E34:E34)</f>
        <v>6940.0484399999996</v>
      </c>
    </row>
    <row r="34" spans="1:5" s="15" customFormat="1" hidden="1" outlineLevel="3" x14ac:dyDescent="0.25">
      <c r="A34" s="50" t="s">
        <v>79</v>
      </c>
      <c r="B34" s="55">
        <v>22.614000000000001</v>
      </c>
      <c r="C34" s="61" t="s">
        <v>65</v>
      </c>
      <c r="D34" s="66">
        <f>IF(SUM(B34)&lt;&gt;0,E34/B34,"")</f>
        <v>306.89167949058105</v>
      </c>
      <c r="E34" s="72">
        <v>6940.0484399999996</v>
      </c>
    </row>
    <row r="35" spans="1:5" s="48" customFormat="1" ht="18" hidden="1" customHeight="1" outlineLevel="2" collapsed="1" x14ac:dyDescent="0.25">
      <c r="A35" s="49" t="s">
        <v>80</v>
      </c>
      <c r="B35" s="54">
        <v>0</v>
      </c>
      <c r="C35" s="60"/>
      <c r="D35" s="65" t="str">
        <f>IF(AND(SUM(B35)&lt;&gt;0,TRIM(C35)&lt;&gt;""),E35/B35,"")</f>
        <v/>
      </c>
      <c r="E35" s="71">
        <f>SUM(E36:E36)</f>
        <v>9330.0790099999995</v>
      </c>
    </row>
    <row r="36" spans="1:5" s="15" customFormat="1" hidden="1" outlineLevel="3" x14ac:dyDescent="0.25">
      <c r="A36" s="50" t="s">
        <v>81</v>
      </c>
      <c r="B36" s="55">
        <v>40.991999999999997</v>
      </c>
      <c r="C36" s="61" t="s">
        <v>65</v>
      </c>
      <c r="D36" s="66">
        <f>IF(SUM(B36)&lt;&gt;0,E36/B36,"")</f>
        <v>227.60731386612022</v>
      </c>
      <c r="E36" s="72">
        <v>9330.0790099999995</v>
      </c>
    </row>
    <row r="37" spans="1:5" s="48" customFormat="1" ht="18" hidden="1" customHeight="1" outlineLevel="2" collapsed="1" x14ac:dyDescent="0.25">
      <c r="A37" s="49" t="s">
        <v>82</v>
      </c>
      <c r="B37" s="54">
        <v>0</v>
      </c>
      <c r="C37" s="60"/>
      <c r="D37" s="65" t="str">
        <f>IF(AND(SUM(B37)&lt;&gt;0,TRIM(C37)&lt;&gt;""),E37/B37,"")</f>
        <v/>
      </c>
      <c r="E37" s="71">
        <f>SUM(E38:E39)</f>
        <v>11011.72263</v>
      </c>
    </row>
    <row r="38" spans="1:5" s="15" customFormat="1" hidden="1" outlineLevel="3" x14ac:dyDescent="0.25">
      <c r="A38" s="50" t="s">
        <v>83</v>
      </c>
      <c r="B38" s="55">
        <v>28.888999999999999</v>
      </c>
      <c r="C38" s="61" t="s">
        <v>65</v>
      </c>
      <c r="D38" s="66">
        <f>IF(SUM(B38)&lt;&gt;0,E38/B38,"")</f>
        <v>195.86162968603966</v>
      </c>
      <c r="E38" s="72">
        <v>5658.2466199999999</v>
      </c>
    </row>
    <row r="39" spans="1:5" s="15" customFormat="1" hidden="1" outlineLevel="3" x14ac:dyDescent="0.25">
      <c r="A39" s="50" t="s">
        <v>84</v>
      </c>
      <c r="B39" s="55">
        <v>27.332999999999998</v>
      </c>
      <c r="C39" s="61" t="s">
        <v>65</v>
      </c>
      <c r="D39" s="66">
        <f>IF(SUM(B39)&lt;&gt;0,E39/B39,"")</f>
        <v>195.86126696667034</v>
      </c>
      <c r="E39" s="72">
        <v>5353.4760100000003</v>
      </c>
    </row>
    <row r="40" spans="1:5" s="48" customFormat="1" ht="18" hidden="1" customHeight="1" outlineLevel="2" collapsed="1" x14ac:dyDescent="0.25">
      <c r="A40" s="49" t="s">
        <v>85</v>
      </c>
      <c r="B40" s="54">
        <v>0</v>
      </c>
      <c r="C40" s="60"/>
      <c r="D40" s="65" t="str">
        <f>IF(AND(SUM(B40)&lt;&gt;0,TRIM(C40)&lt;&gt;""),E40/B40,"")</f>
        <v/>
      </c>
      <c r="E40" s="71">
        <f>SUM(E41:E41)</f>
        <v>51513.314279999999</v>
      </c>
    </row>
    <row r="41" spans="1:5" s="15" customFormat="1" hidden="1" outlineLevel="3" x14ac:dyDescent="0.25">
      <c r="A41" s="50" t="s">
        <v>86</v>
      </c>
      <c r="B41" s="55">
        <v>259.89</v>
      </c>
      <c r="C41" s="61" t="s">
        <v>65</v>
      </c>
      <c r="D41" s="66">
        <f>IF(SUM(B41)&lt;&gt;0,E41/B41,"")</f>
        <v>198.2119907653238</v>
      </c>
      <c r="E41" s="72">
        <v>51513.314279999999</v>
      </c>
    </row>
    <row r="42" spans="1:5" s="48" customFormat="1" ht="18" hidden="1" customHeight="1" outlineLevel="2" collapsed="1" x14ac:dyDescent="0.25">
      <c r="A42" s="49" t="s">
        <v>87</v>
      </c>
      <c r="B42" s="54">
        <v>0</v>
      </c>
      <c r="C42" s="60"/>
      <c r="D42" s="65" t="str">
        <f>IF(AND(SUM(B42)&lt;&gt;0,TRIM(C42)&lt;&gt;""),E42/B42,"")</f>
        <v/>
      </c>
      <c r="E42" s="71">
        <f>SUM(E43:E43)</f>
        <v>13771.88883</v>
      </c>
    </row>
    <row r="43" spans="1:5" s="15" customFormat="1" hidden="1" outlineLevel="3" x14ac:dyDescent="0.25">
      <c r="A43" s="50" t="s">
        <v>88</v>
      </c>
      <c r="B43" s="55">
        <v>72.221999999999994</v>
      </c>
      <c r="C43" s="61" t="s">
        <v>65</v>
      </c>
      <c r="D43" s="66">
        <f>IF(SUM(B43)&lt;&gt;0,E43/B43,"")</f>
        <v>190.68827822547146</v>
      </c>
      <c r="E43" s="72">
        <v>13771.88883</v>
      </c>
    </row>
    <row r="44" spans="1:5" s="48" customFormat="1" ht="18" hidden="1" customHeight="1" outlineLevel="2" collapsed="1" x14ac:dyDescent="0.25">
      <c r="A44" s="49" t="s">
        <v>89</v>
      </c>
      <c r="B44" s="54">
        <v>0</v>
      </c>
      <c r="C44" s="60"/>
      <c r="D44" s="65" t="str">
        <f>IF(AND(SUM(B44)&lt;&gt;0,TRIM(C44)&lt;&gt;""),E44/B44,"")</f>
        <v/>
      </c>
      <c r="E44" s="71">
        <f>SUM(E45:E46)</f>
        <v>29526.00677</v>
      </c>
    </row>
    <row r="45" spans="1:5" s="15" customFormat="1" hidden="1" outlineLevel="3" x14ac:dyDescent="0.25">
      <c r="A45" s="50" t="s">
        <v>90</v>
      </c>
      <c r="B45" s="55">
        <v>17063</v>
      </c>
      <c r="C45" s="61" t="s">
        <v>47</v>
      </c>
      <c r="D45" s="66">
        <f>IF(SUM(B45)&lt;&gt;0,E45/B45,"")</f>
        <v>1.3579544458770438</v>
      </c>
      <c r="E45" s="72">
        <v>23170.776709999998</v>
      </c>
    </row>
    <row r="46" spans="1:5" s="15" customFormat="1" hidden="1" outlineLevel="3" x14ac:dyDescent="0.25">
      <c r="A46" s="50" t="s">
        <v>91</v>
      </c>
      <c r="B46" s="55">
        <v>2925</v>
      </c>
      <c r="C46" s="61" t="s">
        <v>47</v>
      </c>
      <c r="D46" s="66">
        <f>IF(SUM(B46)&lt;&gt;0,E46/B46,"")</f>
        <v>2.1727282256410256</v>
      </c>
      <c r="E46" s="72">
        <v>6355.2300599999999</v>
      </c>
    </row>
    <row r="47" spans="1:5" s="48" customFormat="1" ht="18" hidden="1" customHeight="1" outlineLevel="2" collapsed="1" x14ac:dyDescent="0.25">
      <c r="A47" s="49" t="s">
        <v>92</v>
      </c>
      <c r="B47" s="54">
        <v>0</v>
      </c>
      <c r="C47" s="60"/>
      <c r="D47" s="65" t="str">
        <f>IF(AND(SUM(B47)&lt;&gt;0,TRIM(C47)&lt;&gt;""),E47/B47,"")</f>
        <v/>
      </c>
      <c r="E47" s="71">
        <f>SUM(E48:E48)</f>
        <v>4246.5928600000007</v>
      </c>
    </row>
    <row r="48" spans="1:5" s="15" customFormat="1" hidden="1" outlineLevel="3" x14ac:dyDescent="0.25">
      <c r="A48" s="50" t="s">
        <v>93</v>
      </c>
      <c r="B48" s="55">
        <v>17063</v>
      </c>
      <c r="C48" s="61" t="s">
        <v>47</v>
      </c>
      <c r="D48" s="66">
        <f>IF(SUM(B48)&lt;&gt;0,E48/B48,"")</f>
        <v>0.24887727011662666</v>
      </c>
      <c r="E48" s="72">
        <v>4246.5928600000007</v>
      </c>
    </row>
    <row r="49" spans="1:5" s="46" customFormat="1" ht="18" hidden="1" customHeight="1" outlineLevel="1" collapsed="1" x14ac:dyDescent="0.25">
      <c r="A49" s="47" t="s">
        <v>94</v>
      </c>
      <c r="B49" s="53">
        <v>0</v>
      </c>
      <c r="C49" s="59"/>
      <c r="D49" s="64" t="str">
        <f>IF(AND(SUM(B49)&lt;&gt;0,TRIM(C49)&lt;&gt;""),E49/B49,"")</f>
        <v/>
      </c>
      <c r="E49" s="70">
        <f>SUM(E50)</f>
        <v>5092.4949399999996</v>
      </c>
    </row>
    <row r="50" spans="1:5" s="48" customFormat="1" ht="18" hidden="1" customHeight="1" outlineLevel="2" collapsed="1" x14ac:dyDescent="0.25">
      <c r="A50" s="49" t="s">
        <v>95</v>
      </c>
      <c r="B50" s="54">
        <v>0</v>
      </c>
      <c r="C50" s="60"/>
      <c r="D50" s="65" t="str">
        <f>IF(AND(SUM(B50)&lt;&gt;0,TRIM(C50)&lt;&gt;""),E50/B50,"")</f>
        <v/>
      </c>
      <c r="E50" s="71">
        <f>SUM(E51:E51)</f>
        <v>5092.4949399999996</v>
      </c>
    </row>
    <row r="51" spans="1:5" s="15" customFormat="1" hidden="1" outlineLevel="3" x14ac:dyDescent="0.25">
      <c r="A51" s="50" t="s">
        <v>96</v>
      </c>
      <c r="B51" s="55">
        <v>126.333</v>
      </c>
      <c r="C51" s="61" t="s">
        <v>47</v>
      </c>
      <c r="D51" s="66">
        <f>IF(SUM(B51)&lt;&gt;0,E51/B51,"")</f>
        <v>40.310092691537442</v>
      </c>
      <c r="E51" s="72">
        <v>5092.4949399999996</v>
      </c>
    </row>
    <row r="52" spans="1:5" s="44" customFormat="1" ht="18" customHeight="1" collapsed="1" x14ac:dyDescent="0.25">
      <c r="A52" s="45" t="s">
        <v>97</v>
      </c>
      <c r="B52" s="52">
        <v>0</v>
      </c>
      <c r="C52" s="58"/>
      <c r="D52" s="63" t="str">
        <f>IF(AND(SUM(B52)&lt;&gt;0,TRIM(C52)&lt;&gt;""),E52/B52,"")</f>
        <v/>
      </c>
      <c r="E52" s="69">
        <f>SUM(E53,E57,E60,E63)</f>
        <v>95249.92628</v>
      </c>
    </row>
    <row r="53" spans="1:5" s="46" customFormat="1" ht="18" hidden="1" customHeight="1" outlineLevel="1" collapsed="1" x14ac:dyDescent="0.25">
      <c r="A53" s="47" t="s">
        <v>98</v>
      </c>
      <c r="B53" s="53">
        <v>0</v>
      </c>
      <c r="C53" s="59"/>
      <c r="D53" s="64" t="str">
        <f>IF(AND(SUM(B53)&lt;&gt;0,TRIM(C53)&lt;&gt;""),E53/B53,"")</f>
        <v/>
      </c>
      <c r="E53" s="70">
        <f>SUM(E54)</f>
        <v>17420.229959999997</v>
      </c>
    </row>
    <row r="54" spans="1:5" s="48" customFormat="1" ht="18" hidden="1" customHeight="1" outlineLevel="2" collapsed="1" x14ac:dyDescent="0.25">
      <c r="A54" s="49" t="s">
        <v>99</v>
      </c>
      <c r="B54" s="54">
        <v>0</v>
      </c>
      <c r="C54" s="60"/>
      <c r="D54" s="65" t="str">
        <f>IF(AND(SUM(B54)&lt;&gt;0,TRIM(C54)&lt;&gt;""),E54/B54,"")</f>
        <v/>
      </c>
      <c r="E54" s="71">
        <f>SUM(E55:E56)</f>
        <v>17420.229959999997</v>
      </c>
    </row>
    <row r="55" spans="1:5" s="15" customFormat="1" hidden="1" outlineLevel="3" x14ac:dyDescent="0.25">
      <c r="A55" s="50" t="s">
        <v>100</v>
      </c>
      <c r="B55" s="55">
        <v>1.8480000000000001</v>
      </c>
      <c r="C55" s="61" t="s">
        <v>69</v>
      </c>
      <c r="D55" s="66">
        <f>IF(SUM(B55)&lt;&gt;0,E55/B55,"")</f>
        <v>4793.4914556277054</v>
      </c>
      <c r="E55" s="72">
        <v>8858.3722099999995</v>
      </c>
    </row>
    <row r="56" spans="1:5" s="15" customFormat="1" hidden="1" outlineLevel="3" x14ac:dyDescent="0.25">
      <c r="A56" s="50" t="s">
        <v>101</v>
      </c>
      <c r="B56" s="55">
        <v>1.4119999999999999</v>
      </c>
      <c r="C56" s="61" t="s">
        <v>69</v>
      </c>
      <c r="D56" s="66">
        <f>IF(SUM(B56)&lt;&gt;0,E56/B56,"")</f>
        <v>6063.6386331444755</v>
      </c>
      <c r="E56" s="72">
        <v>8561.8577499999992</v>
      </c>
    </row>
    <row r="57" spans="1:5" s="46" customFormat="1" ht="18" hidden="1" customHeight="1" outlineLevel="1" collapsed="1" x14ac:dyDescent="0.25">
      <c r="A57" s="47" t="s">
        <v>102</v>
      </c>
      <c r="B57" s="53">
        <v>0</v>
      </c>
      <c r="C57" s="59"/>
      <c r="D57" s="64" t="str">
        <f>IF(AND(SUM(B57)&lt;&gt;0,TRIM(C57)&lt;&gt;""),E57/B57,"")</f>
        <v/>
      </c>
      <c r="E57" s="70">
        <f>SUM(E58)</f>
        <v>31551.19298</v>
      </c>
    </row>
    <row r="58" spans="1:5" s="48" customFormat="1" ht="18" hidden="1" customHeight="1" outlineLevel="2" collapsed="1" x14ac:dyDescent="0.25">
      <c r="A58" s="49" t="s">
        <v>103</v>
      </c>
      <c r="B58" s="54">
        <v>0</v>
      </c>
      <c r="C58" s="60"/>
      <c r="D58" s="65" t="str">
        <f>IF(AND(SUM(B58)&lt;&gt;0,TRIM(C58)&lt;&gt;""),E58/B58,"")</f>
        <v/>
      </c>
      <c r="E58" s="71">
        <f>SUM(E59:E59)</f>
        <v>31551.19298</v>
      </c>
    </row>
    <row r="59" spans="1:5" s="15" customFormat="1" hidden="1" outlineLevel="3" x14ac:dyDescent="0.25">
      <c r="A59" s="50" t="s">
        <v>104</v>
      </c>
      <c r="B59" s="55">
        <v>9.7620000000000005</v>
      </c>
      <c r="C59" s="61" t="s">
        <v>69</v>
      </c>
      <c r="D59" s="66">
        <f>IF(SUM(B59)&lt;&gt;0,E59/B59,"")</f>
        <v>3232.0418951034621</v>
      </c>
      <c r="E59" s="72">
        <v>31551.19298</v>
      </c>
    </row>
    <row r="60" spans="1:5" s="46" customFormat="1" ht="18" hidden="1" customHeight="1" outlineLevel="1" collapsed="1" x14ac:dyDescent="0.25">
      <c r="A60" s="47" t="s">
        <v>105</v>
      </c>
      <c r="B60" s="53">
        <v>0</v>
      </c>
      <c r="C60" s="59"/>
      <c r="D60" s="64" t="str">
        <f>IF(AND(SUM(B60)&lt;&gt;0,TRIM(C60)&lt;&gt;""),E60/B60,"")</f>
        <v/>
      </c>
      <c r="E60" s="70">
        <f>SUM(E61)</f>
        <v>17365.857960000001</v>
      </c>
    </row>
    <row r="61" spans="1:5" s="48" customFormat="1" ht="18" hidden="1" customHeight="1" outlineLevel="2" collapsed="1" x14ac:dyDescent="0.25">
      <c r="A61" s="49" t="s">
        <v>106</v>
      </c>
      <c r="B61" s="54">
        <v>0</v>
      </c>
      <c r="C61" s="60"/>
      <c r="D61" s="65" t="str">
        <f>IF(AND(SUM(B61)&lt;&gt;0,TRIM(C61)&lt;&gt;""),E61/B61,"")</f>
        <v/>
      </c>
      <c r="E61" s="71">
        <f>SUM(E62:E62)</f>
        <v>17365.857960000001</v>
      </c>
    </row>
    <row r="62" spans="1:5" s="15" customFormat="1" hidden="1" outlineLevel="3" x14ac:dyDescent="0.25">
      <c r="A62" s="50" t="s">
        <v>107</v>
      </c>
      <c r="B62" s="55">
        <v>3125</v>
      </c>
      <c r="C62" s="61" t="s">
        <v>47</v>
      </c>
      <c r="D62" s="66">
        <f>IF(SUM(B62)&lt;&gt;0,E62/B62,"")</f>
        <v>5.5570745472</v>
      </c>
      <c r="E62" s="72">
        <v>17365.857960000001</v>
      </c>
    </row>
    <row r="63" spans="1:5" s="46" customFormat="1" ht="18" hidden="1" customHeight="1" outlineLevel="1" collapsed="1" x14ac:dyDescent="0.25">
      <c r="A63" s="47" t="s">
        <v>108</v>
      </c>
      <c r="B63" s="53">
        <v>0</v>
      </c>
      <c r="C63" s="59"/>
      <c r="D63" s="64" t="str">
        <f>IF(AND(SUM(B63)&lt;&gt;0,TRIM(C63)&lt;&gt;""),E63/B63,"")</f>
        <v/>
      </c>
      <c r="E63" s="70">
        <f>SUM(E64,E67)</f>
        <v>28912.645380000002</v>
      </c>
    </row>
    <row r="64" spans="1:5" s="48" customFormat="1" ht="18" hidden="1" customHeight="1" outlineLevel="2" collapsed="1" x14ac:dyDescent="0.25">
      <c r="A64" s="49" t="s">
        <v>109</v>
      </c>
      <c r="B64" s="54">
        <v>0</v>
      </c>
      <c r="C64" s="60"/>
      <c r="D64" s="65" t="str">
        <f>IF(AND(SUM(B64)&lt;&gt;0,TRIM(C64)&lt;&gt;""),E64/B64,"")</f>
        <v/>
      </c>
      <c r="E64" s="71">
        <f>SUM(E65:E66)</f>
        <v>16007.70954</v>
      </c>
    </row>
    <row r="65" spans="1:5" s="15" customFormat="1" hidden="1" outlineLevel="3" x14ac:dyDescent="0.25">
      <c r="A65" s="50" t="s">
        <v>110</v>
      </c>
      <c r="B65" s="55">
        <v>21</v>
      </c>
      <c r="C65" s="61" t="s">
        <v>111</v>
      </c>
      <c r="D65" s="66">
        <f>IF(SUM(B65)&lt;&gt;0,E65/B65,"")</f>
        <v>471.61015047619048</v>
      </c>
      <c r="E65" s="72">
        <v>9903.8131599999997</v>
      </c>
    </row>
    <row r="66" spans="1:5" s="15" customFormat="1" hidden="1" outlineLevel="3" x14ac:dyDescent="0.25">
      <c r="A66" s="50" t="s">
        <v>112</v>
      </c>
      <c r="B66" s="55">
        <v>41</v>
      </c>
      <c r="C66" s="61" t="s">
        <v>47</v>
      </c>
      <c r="D66" s="66">
        <f>IF(SUM(B66)&lt;&gt;0,E66/B66,"")</f>
        <v>148.87552146341463</v>
      </c>
      <c r="E66" s="72">
        <v>6103.8963800000001</v>
      </c>
    </row>
    <row r="67" spans="1:5" s="48" customFormat="1" ht="18" hidden="1" customHeight="1" outlineLevel="2" collapsed="1" x14ac:dyDescent="0.25">
      <c r="A67" s="49" t="s">
        <v>113</v>
      </c>
      <c r="B67" s="54">
        <v>0</v>
      </c>
      <c r="C67" s="60"/>
      <c r="D67" s="65" t="str">
        <f>IF(AND(SUM(B67)&lt;&gt;0,TRIM(C67)&lt;&gt;""),E67/B67,"")</f>
        <v/>
      </c>
      <c r="E67" s="71">
        <f>SUM(E68:E69)</f>
        <v>12904.93584</v>
      </c>
    </row>
    <row r="68" spans="1:5" s="15" customFormat="1" hidden="1" outlineLevel="3" x14ac:dyDescent="0.25">
      <c r="A68" s="50" t="s">
        <v>114</v>
      </c>
      <c r="B68" s="55">
        <v>120</v>
      </c>
      <c r="C68" s="61" t="s">
        <v>53</v>
      </c>
      <c r="D68" s="66">
        <f>IF(SUM(B68)&lt;&gt;0,E68/B68,"")</f>
        <v>92.998216666666664</v>
      </c>
      <c r="E68" s="72">
        <v>11159.786</v>
      </c>
    </row>
    <row r="69" spans="1:5" s="15" customFormat="1" hidden="1" outlineLevel="3" x14ac:dyDescent="0.25">
      <c r="A69" s="50" t="s">
        <v>115</v>
      </c>
      <c r="B69" s="55">
        <v>35</v>
      </c>
      <c r="C69" s="61" t="s">
        <v>53</v>
      </c>
      <c r="D69" s="66">
        <f>IF(SUM(B69)&lt;&gt;0,E69/B69,"")</f>
        <v>49.861424</v>
      </c>
      <c r="E69" s="72">
        <v>1745.14984</v>
      </c>
    </row>
    <row r="70" spans="1:5" s="44" customFormat="1" ht="18" customHeight="1" collapsed="1" x14ac:dyDescent="0.25">
      <c r="A70" s="45" t="s">
        <v>116</v>
      </c>
      <c r="B70" s="52">
        <v>0</v>
      </c>
      <c r="C70" s="58"/>
      <c r="D70" s="63" t="str">
        <f>IF(AND(SUM(B70)&lt;&gt;0,TRIM(C70)&lt;&gt;""),E70/B70,"")</f>
        <v/>
      </c>
      <c r="E70" s="69">
        <f>SUM(E71)</f>
        <v>737.12385000000006</v>
      </c>
    </row>
    <row r="71" spans="1:5" s="46" customFormat="1" ht="18" hidden="1" customHeight="1" outlineLevel="1" collapsed="1" x14ac:dyDescent="0.25">
      <c r="A71" s="47" t="s">
        <v>117</v>
      </c>
      <c r="B71" s="53">
        <v>0</v>
      </c>
      <c r="C71" s="59"/>
      <c r="D71" s="64" t="str">
        <f>IF(AND(SUM(B71)&lt;&gt;0,TRIM(C71)&lt;&gt;""),E71/B71,"")</f>
        <v/>
      </c>
      <c r="E71" s="70">
        <f>SUM(E72)</f>
        <v>737.12385000000006</v>
      </c>
    </row>
    <row r="72" spans="1:5" s="48" customFormat="1" ht="18" hidden="1" customHeight="1" outlineLevel="2" collapsed="1" x14ac:dyDescent="0.25">
      <c r="A72" s="49" t="s">
        <v>118</v>
      </c>
      <c r="B72" s="54">
        <v>0</v>
      </c>
      <c r="C72" s="60"/>
      <c r="D72" s="65" t="str">
        <f>IF(AND(SUM(B72)&lt;&gt;0,TRIM(C72)&lt;&gt;""),E72/B72,"")</f>
        <v/>
      </c>
      <c r="E72" s="71">
        <f>SUM(E73:E73)</f>
        <v>737.12385000000006</v>
      </c>
    </row>
    <row r="73" spans="1:5" s="15" customFormat="1" hidden="1" outlineLevel="3" x14ac:dyDescent="0.25">
      <c r="A73" s="50" t="s">
        <v>119</v>
      </c>
      <c r="B73" s="55">
        <v>72</v>
      </c>
      <c r="C73" s="61" t="s">
        <v>53</v>
      </c>
      <c r="D73" s="66">
        <f>IF(SUM(B73)&lt;&gt;0,E73/B73,"")</f>
        <v>10.237831250000001</v>
      </c>
      <c r="E73" s="72">
        <v>737.12385000000006</v>
      </c>
    </row>
    <row r="74" spans="1:5" s="44" customFormat="1" ht="18" customHeight="1" collapsed="1" x14ac:dyDescent="0.25">
      <c r="A74" s="45" t="s">
        <v>120</v>
      </c>
      <c r="B74" s="52">
        <v>0</v>
      </c>
      <c r="C74" s="58"/>
      <c r="D74" s="63" t="str">
        <f>IF(AND(SUM(B74)&lt;&gt;0,TRIM(C74)&lt;&gt;""),E74/B74,"")</f>
        <v/>
      </c>
      <c r="E74" s="69">
        <f>SUM(E75,E80)</f>
        <v>23140.66001</v>
      </c>
    </row>
    <row r="75" spans="1:5" s="46" customFormat="1" ht="18" hidden="1" customHeight="1" outlineLevel="1" collapsed="1" x14ac:dyDescent="0.25">
      <c r="A75" s="47" t="s">
        <v>121</v>
      </c>
      <c r="B75" s="53">
        <v>0</v>
      </c>
      <c r="C75" s="59"/>
      <c r="D75" s="64" t="str">
        <f>IF(AND(SUM(B75)&lt;&gt;0,TRIM(C75)&lt;&gt;""),E75/B75,"")</f>
        <v/>
      </c>
      <c r="E75" s="70">
        <f>SUM(E76,E78)</f>
        <v>12123.5093</v>
      </c>
    </row>
    <row r="76" spans="1:5" s="48" customFormat="1" ht="18" hidden="1" customHeight="1" outlineLevel="2" collapsed="1" x14ac:dyDescent="0.25">
      <c r="A76" s="49" t="s">
        <v>122</v>
      </c>
      <c r="B76" s="54">
        <v>0</v>
      </c>
      <c r="C76" s="60"/>
      <c r="D76" s="65" t="str">
        <f>IF(AND(SUM(B76)&lt;&gt;0,TRIM(C76)&lt;&gt;""),E76/B76,"")</f>
        <v/>
      </c>
      <c r="E76" s="71">
        <f>SUM(E77:E77)</f>
        <v>4662.6618699999999</v>
      </c>
    </row>
    <row r="77" spans="1:5" s="15" customFormat="1" hidden="1" outlineLevel="3" x14ac:dyDescent="0.25">
      <c r="A77" s="50" t="s">
        <v>123</v>
      </c>
      <c r="B77" s="55">
        <v>2475</v>
      </c>
      <c r="C77" s="61" t="s">
        <v>47</v>
      </c>
      <c r="D77" s="66">
        <f>IF(SUM(B77)&lt;&gt;0,E77/B77,"")</f>
        <v>1.8839037858585859</v>
      </c>
      <c r="E77" s="72">
        <v>4662.6618699999999</v>
      </c>
    </row>
    <row r="78" spans="1:5" s="48" customFormat="1" ht="18" hidden="1" customHeight="1" outlineLevel="2" collapsed="1" x14ac:dyDescent="0.25">
      <c r="A78" s="49" t="s">
        <v>124</v>
      </c>
      <c r="B78" s="54">
        <v>0</v>
      </c>
      <c r="C78" s="60"/>
      <c r="D78" s="65" t="str">
        <f>IF(AND(SUM(B78)&lt;&gt;0,TRIM(C78)&lt;&gt;""),E78/B78,"")</f>
        <v/>
      </c>
      <c r="E78" s="71">
        <f>SUM(E79:E79)</f>
        <v>7460.8474299999998</v>
      </c>
    </row>
    <row r="79" spans="1:5" s="15" customFormat="1" hidden="1" outlineLevel="3" x14ac:dyDescent="0.25">
      <c r="A79" s="50" t="s">
        <v>125</v>
      </c>
      <c r="B79" s="55">
        <v>4700</v>
      </c>
      <c r="C79" s="61" t="s">
        <v>47</v>
      </c>
      <c r="D79" s="66">
        <f>IF(SUM(B79)&lt;&gt;0,E79/B79,"")</f>
        <v>1.5874143468085107</v>
      </c>
      <c r="E79" s="72">
        <v>7460.8474299999998</v>
      </c>
    </row>
    <row r="80" spans="1:5" s="46" customFormat="1" ht="18" hidden="1" customHeight="1" outlineLevel="1" collapsed="1" x14ac:dyDescent="0.25">
      <c r="A80" s="47" t="s">
        <v>126</v>
      </c>
      <c r="B80" s="53">
        <v>0</v>
      </c>
      <c r="C80" s="59"/>
      <c r="D80" s="64" t="str">
        <f>IF(AND(SUM(B80)&lt;&gt;0,TRIM(C80)&lt;&gt;""),E80/B80,"")</f>
        <v/>
      </c>
      <c r="E80" s="70">
        <f>SUM(E81)</f>
        <v>11017.15071</v>
      </c>
    </row>
    <row r="81" spans="1:5" s="48" customFormat="1" ht="18" hidden="1" customHeight="1" outlineLevel="2" collapsed="1" x14ac:dyDescent="0.25">
      <c r="A81" s="49" t="s">
        <v>127</v>
      </c>
      <c r="B81" s="54">
        <v>0</v>
      </c>
      <c r="C81" s="60"/>
      <c r="D81" s="65" t="str">
        <f>IF(AND(SUM(B81)&lt;&gt;0,TRIM(C81)&lt;&gt;""),E81/B81,"")</f>
        <v/>
      </c>
      <c r="E81" s="71">
        <f>SUM(E82:E84)</f>
        <v>11017.15071</v>
      </c>
    </row>
    <row r="82" spans="1:5" s="15" customFormat="1" hidden="1" outlineLevel="3" x14ac:dyDescent="0.25">
      <c r="A82" s="50" t="s">
        <v>128</v>
      </c>
      <c r="B82" s="55">
        <v>387.27300000000002</v>
      </c>
      <c r="C82" s="61" t="s">
        <v>47</v>
      </c>
      <c r="D82" s="66">
        <f>IF(SUM(B82)&lt;&gt;0,E82/B82,"")</f>
        <v>3.8546778112597573</v>
      </c>
      <c r="E82" s="72">
        <v>1492.8126400000001</v>
      </c>
    </row>
    <row r="83" spans="1:5" s="15" customFormat="1" hidden="1" outlineLevel="3" x14ac:dyDescent="0.25">
      <c r="A83" s="50" t="s">
        <v>129</v>
      </c>
      <c r="B83" s="55">
        <v>120.88500000000001</v>
      </c>
      <c r="C83" s="61" t="s">
        <v>47</v>
      </c>
      <c r="D83" s="66">
        <f>IF(SUM(B83)&lt;&gt;0,E83/B83,"")</f>
        <v>3.5935465938702067</v>
      </c>
      <c r="E83" s="72">
        <v>434.40587999999997</v>
      </c>
    </row>
    <row r="84" spans="1:5" s="15" customFormat="1" hidden="1" outlineLevel="3" x14ac:dyDescent="0.25">
      <c r="A84" s="50" t="s">
        <v>130</v>
      </c>
      <c r="B84" s="55">
        <v>3125</v>
      </c>
      <c r="C84" s="61" t="s">
        <v>47</v>
      </c>
      <c r="D84" s="66">
        <f>IF(SUM(B84)&lt;&gt;0,E84/B84,"")</f>
        <v>2.9087783007999999</v>
      </c>
      <c r="E84" s="72">
        <v>9089.9321899999995</v>
      </c>
    </row>
    <row r="85" spans="1:5" s="44" customFormat="1" ht="18" customHeight="1" collapsed="1" x14ac:dyDescent="0.25">
      <c r="A85" s="45" t="s">
        <v>131</v>
      </c>
      <c r="B85" s="52">
        <v>0</v>
      </c>
      <c r="C85" s="58"/>
      <c r="D85" s="63" t="str">
        <f>IF(AND(SUM(B85)&lt;&gt;0,TRIM(C85)&lt;&gt;""),E85/B85,"")</f>
        <v/>
      </c>
      <c r="E85" s="69">
        <f>SUM(E86,E97,E102,E105)</f>
        <v>54394.061339999993</v>
      </c>
    </row>
    <row r="86" spans="1:5" s="46" customFormat="1" ht="18" hidden="1" customHeight="1" outlineLevel="1" collapsed="1" x14ac:dyDescent="0.25">
      <c r="A86" s="47" t="s">
        <v>132</v>
      </c>
      <c r="B86" s="53">
        <v>0</v>
      </c>
      <c r="C86" s="59"/>
      <c r="D86" s="64" t="str">
        <f>IF(AND(SUM(B86)&lt;&gt;0,TRIM(C86)&lt;&gt;""),E86/B86,"")</f>
        <v/>
      </c>
      <c r="E86" s="70">
        <f>SUM(E87,E93,E95)</f>
        <v>23711.976609999998</v>
      </c>
    </row>
    <row r="87" spans="1:5" s="48" customFormat="1" ht="18" hidden="1" customHeight="1" outlineLevel="2" collapsed="1" x14ac:dyDescent="0.25">
      <c r="A87" s="49" t="s">
        <v>133</v>
      </c>
      <c r="B87" s="54">
        <v>0</v>
      </c>
      <c r="C87" s="60"/>
      <c r="D87" s="65" t="str">
        <f>IF(AND(SUM(B87)&lt;&gt;0,TRIM(C87)&lt;&gt;""),E87/B87,"")</f>
        <v/>
      </c>
      <c r="E87" s="71">
        <f>SUM(E88:E92)</f>
        <v>12013.31704</v>
      </c>
    </row>
    <row r="88" spans="1:5" s="15" customFormat="1" hidden="1" outlineLevel="3" x14ac:dyDescent="0.25">
      <c r="A88" s="50" t="s">
        <v>134</v>
      </c>
      <c r="B88" s="55">
        <v>5</v>
      </c>
      <c r="C88" s="61" t="s">
        <v>111</v>
      </c>
      <c r="D88" s="66">
        <f>IF(SUM(B88)&lt;&gt;0,E88/B88,"")</f>
        <v>373.76421399999998</v>
      </c>
      <c r="E88" s="72">
        <v>1868.82107</v>
      </c>
    </row>
    <row r="89" spans="1:5" s="15" customFormat="1" hidden="1" outlineLevel="3" x14ac:dyDescent="0.25">
      <c r="A89" s="50" t="s">
        <v>135</v>
      </c>
      <c r="B89" s="55">
        <v>1</v>
      </c>
      <c r="C89" s="61" t="s">
        <v>111</v>
      </c>
      <c r="D89" s="66">
        <f>IF(SUM(B89)&lt;&gt;0,E89/B89,"")</f>
        <v>496.45245999999997</v>
      </c>
      <c r="E89" s="72">
        <v>496.45245999999997</v>
      </c>
    </row>
    <row r="90" spans="1:5" s="15" customFormat="1" ht="30" hidden="1" outlineLevel="3" x14ac:dyDescent="0.25">
      <c r="A90" s="50" t="s">
        <v>136</v>
      </c>
      <c r="B90" s="55">
        <v>7</v>
      </c>
      <c r="C90" s="61" t="s">
        <v>111</v>
      </c>
      <c r="D90" s="66">
        <f>IF(SUM(B90)&lt;&gt;0,E90/B90,"")</f>
        <v>641.74639857142859</v>
      </c>
      <c r="E90" s="72">
        <v>4492.2247900000002</v>
      </c>
    </row>
    <row r="91" spans="1:5" s="15" customFormat="1" hidden="1" outlineLevel="3" x14ac:dyDescent="0.25">
      <c r="A91" s="50" t="s">
        <v>137</v>
      </c>
      <c r="B91" s="55">
        <v>13</v>
      </c>
      <c r="C91" s="61" t="s">
        <v>111</v>
      </c>
      <c r="D91" s="66">
        <f>IF(SUM(B91)&lt;&gt;0,E91/B91,"")</f>
        <v>362.36016307692313</v>
      </c>
      <c r="E91" s="72">
        <v>4710.6821200000004</v>
      </c>
    </row>
    <row r="92" spans="1:5" s="15" customFormat="1" hidden="1" outlineLevel="3" x14ac:dyDescent="0.25">
      <c r="A92" s="50" t="s">
        <v>138</v>
      </c>
      <c r="B92" s="55">
        <v>1</v>
      </c>
      <c r="C92" s="61" t="s">
        <v>111</v>
      </c>
      <c r="D92" s="66">
        <f>IF(SUM(B92)&lt;&gt;0,E92/B92,"")</f>
        <v>445.13660000000004</v>
      </c>
      <c r="E92" s="72">
        <v>445.13660000000004</v>
      </c>
    </row>
    <row r="93" spans="1:5" s="48" customFormat="1" ht="18" hidden="1" customHeight="1" outlineLevel="2" collapsed="1" x14ac:dyDescent="0.25">
      <c r="A93" s="49" t="s">
        <v>139</v>
      </c>
      <c r="B93" s="54">
        <v>0</v>
      </c>
      <c r="C93" s="60"/>
      <c r="D93" s="65" t="str">
        <f>IF(AND(SUM(B93)&lt;&gt;0,TRIM(C93)&lt;&gt;""),E93/B93,"")</f>
        <v/>
      </c>
      <c r="E93" s="71">
        <f>SUM(E94:E94)</f>
        <v>4840.4884400000001</v>
      </c>
    </row>
    <row r="94" spans="1:5" s="15" customFormat="1" hidden="1" outlineLevel="3" x14ac:dyDescent="0.25">
      <c r="A94" s="50" t="s">
        <v>140</v>
      </c>
      <c r="B94" s="55">
        <v>7</v>
      </c>
      <c r="C94" s="61" t="s">
        <v>111</v>
      </c>
      <c r="D94" s="66">
        <f>IF(SUM(B94)&lt;&gt;0,E94/B94,"")</f>
        <v>691.49834857142855</v>
      </c>
      <c r="E94" s="72">
        <v>4840.4884400000001</v>
      </c>
    </row>
    <row r="95" spans="1:5" s="48" customFormat="1" ht="18" hidden="1" customHeight="1" outlineLevel="2" collapsed="1" x14ac:dyDescent="0.25">
      <c r="A95" s="49" t="s">
        <v>141</v>
      </c>
      <c r="B95" s="54">
        <v>0</v>
      </c>
      <c r="C95" s="60"/>
      <c r="D95" s="65" t="str">
        <f>IF(AND(SUM(B95)&lt;&gt;0,TRIM(C95)&lt;&gt;""),E95/B95,"")</f>
        <v/>
      </c>
      <c r="E95" s="71">
        <f>SUM(E96:E96)</f>
        <v>6858.1711300000006</v>
      </c>
    </row>
    <row r="96" spans="1:5" s="15" customFormat="1" hidden="1" outlineLevel="3" x14ac:dyDescent="0.25">
      <c r="A96" s="50" t="s">
        <v>142</v>
      </c>
      <c r="B96" s="55">
        <v>15</v>
      </c>
      <c r="C96" s="61" t="s">
        <v>111</v>
      </c>
      <c r="D96" s="66">
        <f>IF(SUM(B96)&lt;&gt;0,E96/B96,"")</f>
        <v>457.21140866666673</v>
      </c>
      <c r="E96" s="72">
        <v>6858.1711300000006</v>
      </c>
    </row>
    <row r="97" spans="1:5" s="46" customFormat="1" ht="18" hidden="1" customHeight="1" outlineLevel="1" collapsed="1" x14ac:dyDescent="0.25">
      <c r="A97" s="47" t="s">
        <v>143</v>
      </c>
      <c r="B97" s="53">
        <v>0</v>
      </c>
      <c r="C97" s="59"/>
      <c r="D97" s="64" t="str">
        <f>IF(AND(SUM(B97)&lt;&gt;0,TRIM(C97)&lt;&gt;""),E97/B97,"")</f>
        <v/>
      </c>
      <c r="E97" s="70">
        <f>SUM(E98,E100)</f>
        <v>15667.2345</v>
      </c>
    </row>
    <row r="98" spans="1:5" s="48" customFormat="1" ht="18" hidden="1" customHeight="1" outlineLevel="2" collapsed="1" x14ac:dyDescent="0.25">
      <c r="A98" s="49" t="s">
        <v>144</v>
      </c>
      <c r="B98" s="54">
        <v>0</v>
      </c>
      <c r="C98" s="60"/>
      <c r="D98" s="65" t="str">
        <f>IF(AND(SUM(B98)&lt;&gt;0,TRIM(C98)&lt;&gt;""),E98/B98,"")</f>
        <v/>
      </c>
      <c r="E98" s="71">
        <f>SUM(E99:E99)</f>
        <v>5583.6561600000005</v>
      </c>
    </row>
    <row r="99" spans="1:5" s="15" customFormat="1" ht="30" hidden="1" outlineLevel="3" x14ac:dyDescent="0.25">
      <c r="A99" s="50" t="s">
        <v>145</v>
      </c>
      <c r="B99" s="55">
        <v>1</v>
      </c>
      <c r="C99" s="61" t="s">
        <v>111</v>
      </c>
      <c r="D99" s="66">
        <f>IF(SUM(B99)&lt;&gt;0,E99/B99,"")</f>
        <v>5583.6561600000005</v>
      </c>
      <c r="E99" s="72">
        <v>5583.6561600000005</v>
      </c>
    </row>
    <row r="100" spans="1:5" s="48" customFormat="1" ht="18" hidden="1" customHeight="1" outlineLevel="2" collapsed="1" x14ac:dyDescent="0.25">
      <c r="A100" s="49" t="s">
        <v>146</v>
      </c>
      <c r="B100" s="54">
        <v>0</v>
      </c>
      <c r="C100" s="60"/>
      <c r="D100" s="65" t="str">
        <f>IF(AND(SUM(B100)&lt;&gt;0,TRIM(C100)&lt;&gt;""),E100/B100,"")</f>
        <v/>
      </c>
      <c r="E100" s="71">
        <f>SUM(E101:E101)</f>
        <v>10083.57834</v>
      </c>
    </row>
    <row r="101" spans="1:5" s="15" customFormat="1" hidden="1" outlineLevel="3" x14ac:dyDescent="0.25">
      <c r="A101" s="50" t="s">
        <v>147</v>
      </c>
      <c r="B101" s="55">
        <v>3</v>
      </c>
      <c r="C101" s="61" t="s">
        <v>111</v>
      </c>
      <c r="D101" s="66">
        <f>IF(SUM(B101)&lt;&gt;0,E101/B101,"")</f>
        <v>3361.1927799999999</v>
      </c>
      <c r="E101" s="72">
        <v>10083.57834</v>
      </c>
    </row>
    <row r="102" spans="1:5" s="46" customFormat="1" ht="18" hidden="1" customHeight="1" outlineLevel="1" collapsed="1" x14ac:dyDescent="0.25">
      <c r="A102" s="47" t="s">
        <v>148</v>
      </c>
      <c r="B102" s="53">
        <v>0</v>
      </c>
      <c r="C102" s="59"/>
      <c r="D102" s="64" t="str">
        <f>IF(AND(SUM(B102)&lt;&gt;0,TRIM(C102)&lt;&gt;""),E102/B102,"")</f>
        <v/>
      </c>
      <c r="E102" s="70">
        <f>SUM(E103)</f>
        <v>1227.87454</v>
      </c>
    </row>
    <row r="103" spans="1:5" s="48" customFormat="1" ht="18" hidden="1" customHeight="1" outlineLevel="2" collapsed="1" x14ac:dyDescent="0.25">
      <c r="A103" s="49" t="s">
        <v>149</v>
      </c>
      <c r="B103" s="54">
        <v>0</v>
      </c>
      <c r="C103" s="60"/>
      <c r="D103" s="65" t="str">
        <f>IF(AND(SUM(B103)&lt;&gt;0,TRIM(C103)&lt;&gt;""),E103/B103,"")</f>
        <v/>
      </c>
      <c r="E103" s="71">
        <f>SUM(E104:E104)</f>
        <v>1227.87454</v>
      </c>
    </row>
    <row r="104" spans="1:5" s="15" customFormat="1" hidden="1" outlineLevel="3" x14ac:dyDescent="0.25">
      <c r="A104" s="50" t="s">
        <v>150</v>
      </c>
      <c r="B104" s="55">
        <v>18</v>
      </c>
      <c r="C104" s="61" t="s">
        <v>47</v>
      </c>
      <c r="D104" s="66">
        <f>IF(SUM(B104)&lt;&gt;0,E104/B104,"")</f>
        <v>68.215252222222219</v>
      </c>
      <c r="E104" s="72">
        <v>1227.87454</v>
      </c>
    </row>
    <row r="105" spans="1:5" s="46" customFormat="1" ht="18" hidden="1" customHeight="1" outlineLevel="1" collapsed="1" x14ac:dyDescent="0.25">
      <c r="A105" s="47" t="s">
        <v>151</v>
      </c>
      <c r="B105" s="53">
        <v>0</v>
      </c>
      <c r="C105" s="59"/>
      <c r="D105" s="64" t="str">
        <f>IF(AND(SUM(B105)&lt;&gt;0,TRIM(C105)&lt;&gt;""),E105/B105,"")</f>
        <v/>
      </c>
      <c r="E105" s="70">
        <f>SUM(E106)</f>
        <v>13786.975689999999</v>
      </c>
    </row>
    <row r="106" spans="1:5" s="48" customFormat="1" ht="18" hidden="1" customHeight="1" outlineLevel="2" collapsed="1" x14ac:dyDescent="0.25">
      <c r="A106" s="49" t="s">
        <v>152</v>
      </c>
      <c r="B106" s="54">
        <v>0</v>
      </c>
      <c r="C106" s="60"/>
      <c r="D106" s="65" t="str">
        <f>IF(AND(SUM(B106)&lt;&gt;0,TRIM(C106)&lt;&gt;""),E106/B106,"")</f>
        <v/>
      </c>
      <c r="E106" s="71">
        <f>SUM(E107:E112)</f>
        <v>13786.975689999999</v>
      </c>
    </row>
    <row r="107" spans="1:5" s="15" customFormat="1" hidden="1" outlineLevel="3" x14ac:dyDescent="0.25">
      <c r="A107" s="50" t="s">
        <v>153</v>
      </c>
      <c r="B107" s="55">
        <v>33</v>
      </c>
      <c r="C107" s="61" t="s">
        <v>154</v>
      </c>
      <c r="D107" s="66">
        <f>IF(SUM(B107)&lt;&gt;0,E107/B107,"")</f>
        <v>35.350927272727276</v>
      </c>
      <c r="E107" s="72">
        <v>1166.5806</v>
      </c>
    </row>
    <row r="108" spans="1:5" s="15" customFormat="1" hidden="1" outlineLevel="3" x14ac:dyDescent="0.25">
      <c r="A108" s="50" t="s">
        <v>155</v>
      </c>
      <c r="B108" s="55">
        <v>1</v>
      </c>
      <c r="C108" s="61" t="s">
        <v>111</v>
      </c>
      <c r="D108" s="66">
        <f>IF(SUM(B108)&lt;&gt;0,E108/B108,"")</f>
        <v>291.32585</v>
      </c>
      <c r="E108" s="72">
        <v>291.32585</v>
      </c>
    </row>
    <row r="109" spans="1:5" s="15" customFormat="1" hidden="1" outlineLevel="3" x14ac:dyDescent="0.25">
      <c r="A109" s="50" t="s">
        <v>156</v>
      </c>
      <c r="B109" s="55">
        <v>1</v>
      </c>
      <c r="C109" s="61" t="s">
        <v>111</v>
      </c>
      <c r="D109" s="66">
        <f>IF(SUM(B109)&lt;&gt;0,E109/B109,"")</f>
        <v>341.82065999999998</v>
      </c>
      <c r="E109" s="72">
        <v>341.82065999999998</v>
      </c>
    </row>
    <row r="110" spans="1:5" s="15" customFormat="1" hidden="1" outlineLevel="3" x14ac:dyDescent="0.25">
      <c r="A110" s="50" t="s">
        <v>157</v>
      </c>
      <c r="B110" s="55">
        <v>14</v>
      </c>
      <c r="C110" s="61" t="s">
        <v>111</v>
      </c>
      <c r="D110" s="66">
        <f>IF(SUM(B110)&lt;&gt;0,E110/B110,"")</f>
        <v>422.46475928571425</v>
      </c>
      <c r="E110" s="72">
        <v>5914.5066299999999</v>
      </c>
    </row>
    <row r="111" spans="1:5" s="15" customFormat="1" hidden="1" outlineLevel="3" x14ac:dyDescent="0.25">
      <c r="A111" s="50" t="s">
        <v>158</v>
      </c>
      <c r="B111" s="55">
        <v>6</v>
      </c>
      <c r="C111" s="61" t="s">
        <v>111</v>
      </c>
      <c r="D111" s="66">
        <f>IF(SUM(B111)&lt;&gt;0,E111/B111,"")</f>
        <v>458.75430499999993</v>
      </c>
      <c r="E111" s="72">
        <v>2752.5258299999996</v>
      </c>
    </row>
    <row r="112" spans="1:5" s="15" customFormat="1" hidden="1" outlineLevel="3" x14ac:dyDescent="0.25">
      <c r="A112" s="50" t="s">
        <v>159</v>
      </c>
      <c r="B112" s="55">
        <v>7</v>
      </c>
      <c r="C112" s="61" t="s">
        <v>111</v>
      </c>
      <c r="D112" s="66">
        <f>IF(SUM(B112)&lt;&gt;0,E112/B112,"")</f>
        <v>474.31658857142855</v>
      </c>
      <c r="E112" s="72">
        <v>3320.21612</v>
      </c>
    </row>
    <row r="113" spans="1:5" s="44" customFormat="1" ht="18" customHeight="1" collapsed="1" x14ac:dyDescent="0.25">
      <c r="A113" s="45" t="s">
        <v>160</v>
      </c>
      <c r="B113" s="52">
        <v>0</v>
      </c>
      <c r="C113" s="58"/>
      <c r="D113" s="63" t="str">
        <f>IF(AND(SUM(B113)&lt;&gt;0,TRIM(C113)&lt;&gt;""),E113/B113,"")</f>
        <v/>
      </c>
      <c r="E113" s="69">
        <f>SUM(E114,E126,E131,E136,E143)</f>
        <v>118093.92359000001</v>
      </c>
    </row>
    <row r="114" spans="1:5" s="46" customFormat="1" ht="18" hidden="1" customHeight="1" outlineLevel="1" collapsed="1" x14ac:dyDescent="0.25">
      <c r="A114" s="47" t="s">
        <v>161</v>
      </c>
      <c r="B114" s="53">
        <v>0</v>
      </c>
      <c r="C114" s="59"/>
      <c r="D114" s="64" t="str">
        <f>IF(AND(SUM(B114)&lt;&gt;0,TRIM(C114)&lt;&gt;""),E114/B114,"")</f>
        <v/>
      </c>
      <c r="E114" s="70">
        <f>SUM(E115,E117,E119,E121)</f>
        <v>53460.568780000001</v>
      </c>
    </row>
    <row r="115" spans="1:5" s="48" customFormat="1" ht="18" hidden="1" customHeight="1" outlineLevel="2" collapsed="1" x14ac:dyDescent="0.25">
      <c r="A115" s="49" t="s">
        <v>162</v>
      </c>
      <c r="B115" s="54">
        <v>0</v>
      </c>
      <c r="C115" s="60"/>
      <c r="D115" s="65" t="str">
        <f>IF(AND(SUM(B115)&lt;&gt;0,TRIM(C115)&lt;&gt;""),E115/B115,"")</f>
        <v/>
      </c>
      <c r="E115" s="71">
        <f>SUM(E116:E116)</f>
        <v>7978.9209600000004</v>
      </c>
    </row>
    <row r="116" spans="1:5" s="15" customFormat="1" hidden="1" outlineLevel="3" x14ac:dyDescent="0.25">
      <c r="A116" s="50" t="s">
        <v>163</v>
      </c>
      <c r="B116" s="55">
        <v>1987.5</v>
      </c>
      <c r="C116" s="61" t="s">
        <v>47</v>
      </c>
      <c r="D116" s="66">
        <f>IF(SUM(B116)&lt;&gt;0,E116/B116,"")</f>
        <v>4.0145514264150943</v>
      </c>
      <c r="E116" s="72">
        <v>7978.9209600000004</v>
      </c>
    </row>
    <row r="117" spans="1:5" s="48" customFormat="1" ht="18" hidden="1" customHeight="1" outlineLevel="2" collapsed="1" x14ac:dyDescent="0.25">
      <c r="A117" s="49" t="s">
        <v>164</v>
      </c>
      <c r="B117" s="54">
        <v>0</v>
      </c>
      <c r="C117" s="60"/>
      <c r="D117" s="65" t="str">
        <f>IF(AND(SUM(B117)&lt;&gt;0,TRIM(C117)&lt;&gt;""),E117/B117,"")</f>
        <v/>
      </c>
      <c r="E117" s="71">
        <f>SUM(E118:E118)</f>
        <v>14822.062249999999</v>
      </c>
    </row>
    <row r="118" spans="1:5" s="15" customFormat="1" hidden="1" outlineLevel="3" x14ac:dyDescent="0.25">
      <c r="A118" s="50" t="s">
        <v>165</v>
      </c>
      <c r="B118" s="55">
        <v>4700</v>
      </c>
      <c r="C118" s="61" t="s">
        <v>47</v>
      </c>
      <c r="D118" s="66">
        <f>IF(SUM(B118)&lt;&gt;0,E118/B118,"")</f>
        <v>3.1536302659574464</v>
      </c>
      <c r="E118" s="72">
        <v>14822.062249999999</v>
      </c>
    </row>
    <row r="119" spans="1:5" s="48" customFormat="1" ht="18" hidden="1" customHeight="1" outlineLevel="2" collapsed="1" x14ac:dyDescent="0.25">
      <c r="A119" s="49" t="s">
        <v>166</v>
      </c>
      <c r="B119" s="54">
        <v>0</v>
      </c>
      <c r="C119" s="60"/>
      <c r="D119" s="65" t="str">
        <f>IF(AND(SUM(B119)&lt;&gt;0,TRIM(C119)&lt;&gt;""),E119/B119,"")</f>
        <v/>
      </c>
      <c r="E119" s="71">
        <f>SUM(E120:E120)</f>
        <v>695.51238999999998</v>
      </c>
    </row>
    <row r="120" spans="1:5" s="15" customFormat="1" hidden="1" outlineLevel="3" x14ac:dyDescent="0.25">
      <c r="A120" s="50" t="s">
        <v>167</v>
      </c>
      <c r="B120" s="55">
        <v>46.667000000000002</v>
      </c>
      <c r="C120" s="61" t="s">
        <v>168</v>
      </c>
      <c r="D120" s="66">
        <f>IF(SUM(B120)&lt;&gt;0,E120/B120,"")</f>
        <v>14.903730473353761</v>
      </c>
      <c r="E120" s="72">
        <v>695.51238999999998</v>
      </c>
    </row>
    <row r="121" spans="1:5" s="48" customFormat="1" ht="18" hidden="1" customHeight="1" outlineLevel="2" collapsed="1" x14ac:dyDescent="0.25">
      <c r="A121" s="49" t="s">
        <v>169</v>
      </c>
      <c r="B121" s="54">
        <v>0</v>
      </c>
      <c r="C121" s="60"/>
      <c r="D121" s="65" t="str">
        <f>IF(AND(SUM(B121)&lt;&gt;0,TRIM(C121)&lt;&gt;""),E121/B121,"")</f>
        <v/>
      </c>
      <c r="E121" s="71">
        <f>SUM(E122:E125)</f>
        <v>29964.073179999999</v>
      </c>
    </row>
    <row r="122" spans="1:5" s="15" customFormat="1" hidden="1" outlineLevel="3" x14ac:dyDescent="0.25">
      <c r="A122" s="50" t="s">
        <v>170</v>
      </c>
      <c r="B122" s="55">
        <v>10937.5</v>
      </c>
      <c r="C122" s="61" t="s">
        <v>47</v>
      </c>
      <c r="D122" s="66">
        <f>IF(SUM(B122)&lt;&gt;0,E122/B122,"")</f>
        <v>1.7737389357714286</v>
      </c>
      <c r="E122" s="72">
        <v>19400.269609999999</v>
      </c>
    </row>
    <row r="123" spans="1:5" s="15" customFormat="1" hidden="1" outlineLevel="3" x14ac:dyDescent="0.25">
      <c r="A123" s="50" t="s">
        <v>171</v>
      </c>
      <c r="B123" s="55">
        <v>10487.5</v>
      </c>
      <c r="C123" s="61" t="s">
        <v>47</v>
      </c>
      <c r="D123" s="66">
        <f>IF(SUM(B123)&lt;&gt;0,E123/B123,"")</f>
        <v>0.13684229892729441</v>
      </c>
      <c r="E123" s="72">
        <v>1435.1336100000001</v>
      </c>
    </row>
    <row r="124" spans="1:5" s="15" customFormat="1" hidden="1" outlineLevel="3" x14ac:dyDescent="0.25">
      <c r="A124" s="50" t="s">
        <v>172</v>
      </c>
      <c r="B124" s="55">
        <v>450</v>
      </c>
      <c r="C124" s="61" t="s">
        <v>47</v>
      </c>
      <c r="D124" s="66">
        <f>IF(SUM(B124)&lt;&gt;0,E124/B124,"")</f>
        <v>0.21666697777777777</v>
      </c>
      <c r="E124" s="72">
        <v>97.500140000000002</v>
      </c>
    </row>
    <row r="125" spans="1:5" s="15" customFormat="1" hidden="1" outlineLevel="3" x14ac:dyDescent="0.25">
      <c r="A125" s="50" t="s">
        <v>173</v>
      </c>
      <c r="B125" s="55">
        <v>10937.5</v>
      </c>
      <c r="C125" s="61" t="s">
        <v>47</v>
      </c>
      <c r="D125" s="66">
        <f>IF(SUM(B125)&lt;&gt;0,E125/B125,"")</f>
        <v>0.82570695497142854</v>
      </c>
      <c r="E125" s="72">
        <v>9031.1698199999992</v>
      </c>
    </row>
    <row r="126" spans="1:5" s="46" customFormat="1" ht="18" hidden="1" customHeight="1" outlineLevel="1" collapsed="1" x14ac:dyDescent="0.25">
      <c r="A126" s="47" t="s">
        <v>174</v>
      </c>
      <c r="B126" s="53">
        <v>0</v>
      </c>
      <c r="C126" s="59"/>
      <c r="D126" s="64" t="str">
        <f>IF(AND(SUM(B126)&lt;&gt;0,TRIM(C126)&lt;&gt;""),E126/B126,"")</f>
        <v/>
      </c>
      <c r="E126" s="70">
        <f>SUM(E127)</f>
        <v>13497.02966</v>
      </c>
    </row>
    <row r="127" spans="1:5" s="48" customFormat="1" ht="18" hidden="1" customHeight="1" outlineLevel="2" collapsed="1" x14ac:dyDescent="0.25">
      <c r="A127" s="49" t="s">
        <v>175</v>
      </c>
      <c r="B127" s="54">
        <v>0</v>
      </c>
      <c r="C127" s="60"/>
      <c r="D127" s="65" t="str">
        <f>IF(AND(SUM(B127)&lt;&gt;0,TRIM(C127)&lt;&gt;""),E127/B127,"")</f>
        <v/>
      </c>
      <c r="E127" s="71">
        <f>SUM(E128:E130)</f>
        <v>13497.02966</v>
      </c>
    </row>
    <row r="128" spans="1:5" s="15" customFormat="1" hidden="1" outlineLevel="3" x14ac:dyDescent="0.25">
      <c r="A128" s="50" t="s">
        <v>176</v>
      </c>
      <c r="B128" s="55">
        <v>420</v>
      </c>
      <c r="C128" s="61" t="s">
        <v>47</v>
      </c>
      <c r="D128" s="66">
        <f>IF(SUM(B128)&lt;&gt;0,E128/B128,"")</f>
        <v>13.740867452380952</v>
      </c>
      <c r="E128" s="72">
        <v>5771.1643299999996</v>
      </c>
    </row>
    <row r="129" spans="1:5" s="15" customFormat="1" hidden="1" outlineLevel="3" x14ac:dyDescent="0.25">
      <c r="A129" s="50" t="s">
        <v>177</v>
      </c>
      <c r="B129" s="55">
        <v>105</v>
      </c>
      <c r="C129" s="61" t="s">
        <v>53</v>
      </c>
      <c r="D129" s="66">
        <f>IF(SUM(B129)&lt;&gt;0,E129/B129,"")</f>
        <v>20.269168190476194</v>
      </c>
      <c r="E129" s="72">
        <v>2128.2626600000003</v>
      </c>
    </row>
    <row r="130" spans="1:5" s="15" customFormat="1" ht="30" hidden="1" outlineLevel="3" x14ac:dyDescent="0.25">
      <c r="A130" s="50" t="s">
        <v>178</v>
      </c>
      <c r="B130" s="55">
        <v>275</v>
      </c>
      <c r="C130" s="61" t="s">
        <v>47</v>
      </c>
      <c r="D130" s="66">
        <f>IF(SUM(B130)&lt;&gt;0,E130/B130,"")</f>
        <v>20.3549188</v>
      </c>
      <c r="E130" s="72">
        <v>5597.6026700000002</v>
      </c>
    </row>
    <row r="131" spans="1:5" s="46" customFormat="1" ht="18" hidden="1" customHeight="1" outlineLevel="1" collapsed="1" x14ac:dyDescent="0.25">
      <c r="A131" s="47" t="s">
        <v>179</v>
      </c>
      <c r="B131" s="53">
        <v>0</v>
      </c>
      <c r="C131" s="59"/>
      <c r="D131" s="64" t="str">
        <f>IF(AND(SUM(B131)&lt;&gt;0,TRIM(C131)&lt;&gt;""),E131/B131,"")</f>
        <v/>
      </c>
      <c r="E131" s="70">
        <f>SUM(E132,E134)</f>
        <v>20679.334589999999</v>
      </c>
    </row>
    <row r="132" spans="1:5" s="48" customFormat="1" ht="18" hidden="1" customHeight="1" outlineLevel="2" collapsed="1" x14ac:dyDescent="0.25">
      <c r="A132" s="49" t="s">
        <v>180</v>
      </c>
      <c r="B132" s="54">
        <v>0</v>
      </c>
      <c r="C132" s="60"/>
      <c r="D132" s="65" t="str">
        <f>IF(AND(SUM(B132)&lt;&gt;0,TRIM(C132)&lt;&gt;""),E132/B132,"")</f>
        <v/>
      </c>
      <c r="E132" s="71">
        <f>SUM(E133:E133)</f>
        <v>12142.005809999999</v>
      </c>
    </row>
    <row r="133" spans="1:5" s="15" customFormat="1" hidden="1" outlineLevel="3" x14ac:dyDescent="0.25">
      <c r="A133" s="50" t="s">
        <v>181</v>
      </c>
      <c r="B133" s="55">
        <v>2920</v>
      </c>
      <c r="C133" s="61" t="s">
        <v>47</v>
      </c>
      <c r="D133" s="66">
        <f>IF(SUM(B133)&lt;&gt;0,E133/B133,"")</f>
        <v>4.158221167808219</v>
      </c>
      <c r="E133" s="72">
        <v>12142.005809999999</v>
      </c>
    </row>
    <row r="134" spans="1:5" s="48" customFormat="1" ht="18" hidden="1" customHeight="1" outlineLevel="2" collapsed="1" x14ac:dyDescent="0.25">
      <c r="A134" s="49" t="s">
        <v>182</v>
      </c>
      <c r="B134" s="54">
        <v>0</v>
      </c>
      <c r="C134" s="60"/>
      <c r="D134" s="65" t="str">
        <f>IF(AND(SUM(B134)&lt;&gt;0,TRIM(C134)&lt;&gt;""),E134/B134,"")</f>
        <v/>
      </c>
      <c r="E134" s="71">
        <f>SUM(E135:E135)</f>
        <v>8537.3287799999998</v>
      </c>
    </row>
    <row r="135" spans="1:5" s="15" customFormat="1" hidden="1" outlineLevel="3" x14ac:dyDescent="0.25">
      <c r="A135" s="50" t="s">
        <v>183</v>
      </c>
      <c r="B135" s="55">
        <v>2920</v>
      </c>
      <c r="C135" s="61" t="s">
        <v>47</v>
      </c>
      <c r="D135" s="66">
        <f>IF(SUM(B135)&lt;&gt;0,E135/B135,"")</f>
        <v>2.923742732876712</v>
      </c>
      <c r="E135" s="72">
        <v>8537.3287799999998</v>
      </c>
    </row>
    <row r="136" spans="1:5" s="46" customFormat="1" ht="18" hidden="1" customHeight="1" outlineLevel="1" collapsed="1" x14ac:dyDescent="0.25">
      <c r="A136" s="47" t="s">
        <v>184</v>
      </c>
      <c r="B136" s="53">
        <v>0</v>
      </c>
      <c r="C136" s="59"/>
      <c r="D136" s="64" t="str">
        <f>IF(AND(SUM(B136)&lt;&gt;0,TRIM(C136)&lt;&gt;""),E136/B136,"")</f>
        <v/>
      </c>
      <c r="E136" s="70">
        <f>SUM(E137,E139,E141)</f>
        <v>25860.936670000003</v>
      </c>
    </row>
    <row r="137" spans="1:5" s="48" customFormat="1" ht="18" hidden="1" customHeight="1" outlineLevel="2" collapsed="1" x14ac:dyDescent="0.25">
      <c r="A137" s="49" t="s">
        <v>185</v>
      </c>
      <c r="B137" s="54">
        <v>0</v>
      </c>
      <c r="C137" s="60"/>
      <c r="D137" s="65" t="str">
        <f>IF(AND(SUM(B137)&lt;&gt;0,TRIM(C137)&lt;&gt;""),E137/B137,"")</f>
        <v/>
      </c>
      <c r="E137" s="71">
        <f>SUM(E138:E138)</f>
        <v>3848.9861600000004</v>
      </c>
    </row>
    <row r="138" spans="1:5" s="15" customFormat="1" hidden="1" outlineLevel="3" x14ac:dyDescent="0.25">
      <c r="A138" s="50" t="s">
        <v>186</v>
      </c>
      <c r="B138" s="55">
        <v>690</v>
      </c>
      <c r="C138" s="61" t="s">
        <v>53</v>
      </c>
      <c r="D138" s="66">
        <f>IF(SUM(B138)&lt;&gt;0,E138/B138,"")</f>
        <v>5.5782408115942035</v>
      </c>
      <c r="E138" s="72">
        <v>3848.9861600000004</v>
      </c>
    </row>
    <row r="139" spans="1:5" s="48" customFormat="1" ht="18" hidden="1" customHeight="1" outlineLevel="2" collapsed="1" x14ac:dyDescent="0.25">
      <c r="A139" s="49" t="s">
        <v>187</v>
      </c>
      <c r="B139" s="54">
        <v>0</v>
      </c>
      <c r="C139" s="60"/>
      <c r="D139" s="65" t="str">
        <f>IF(AND(SUM(B139)&lt;&gt;0,TRIM(C139)&lt;&gt;""),E139/B139,"")</f>
        <v/>
      </c>
      <c r="E139" s="71">
        <f>SUM(E140:E140)</f>
        <v>1495.72054</v>
      </c>
    </row>
    <row r="140" spans="1:5" s="15" customFormat="1" hidden="1" outlineLevel="3" x14ac:dyDescent="0.25">
      <c r="A140" s="50" t="s">
        <v>188</v>
      </c>
      <c r="B140" s="55">
        <v>140</v>
      </c>
      <c r="C140" s="61" t="s">
        <v>47</v>
      </c>
      <c r="D140" s="66">
        <f>IF(SUM(B140)&lt;&gt;0,E140/B140,"")</f>
        <v>10.683718142857144</v>
      </c>
      <c r="E140" s="72">
        <v>1495.72054</v>
      </c>
    </row>
    <row r="141" spans="1:5" s="48" customFormat="1" ht="18" hidden="1" customHeight="1" outlineLevel="2" collapsed="1" x14ac:dyDescent="0.25">
      <c r="A141" s="49" t="s">
        <v>189</v>
      </c>
      <c r="B141" s="54">
        <v>0</v>
      </c>
      <c r="C141" s="60"/>
      <c r="D141" s="65" t="str">
        <f>IF(AND(SUM(B141)&lt;&gt;0,TRIM(C141)&lt;&gt;""),E141/B141,"")</f>
        <v/>
      </c>
      <c r="E141" s="71">
        <f>SUM(E142:E142)</f>
        <v>20516.22997</v>
      </c>
    </row>
    <row r="142" spans="1:5" s="15" customFormat="1" hidden="1" outlineLevel="3" x14ac:dyDescent="0.25">
      <c r="A142" s="50" t="s">
        <v>190</v>
      </c>
      <c r="B142" s="55">
        <v>2560</v>
      </c>
      <c r="C142" s="61" t="s">
        <v>47</v>
      </c>
      <c r="D142" s="66">
        <f>IF(SUM(B142)&lt;&gt;0,E142/B142,"")</f>
        <v>8.0141523320312498</v>
      </c>
      <c r="E142" s="72">
        <v>20516.22997</v>
      </c>
    </row>
    <row r="143" spans="1:5" s="46" customFormat="1" ht="18" hidden="1" customHeight="1" outlineLevel="1" collapsed="1" x14ac:dyDescent="0.25">
      <c r="A143" s="47" t="s">
        <v>191</v>
      </c>
      <c r="B143" s="53">
        <v>0</v>
      </c>
      <c r="C143" s="59"/>
      <c r="D143" s="64" t="str">
        <f>IF(AND(SUM(B143)&lt;&gt;0,TRIM(C143)&lt;&gt;""),E143/B143,"")</f>
        <v/>
      </c>
      <c r="E143" s="70">
        <f>SUM(E144)</f>
        <v>4596.0538899999992</v>
      </c>
    </row>
    <row r="144" spans="1:5" s="48" customFormat="1" ht="18" hidden="1" customHeight="1" outlineLevel="2" collapsed="1" x14ac:dyDescent="0.25">
      <c r="A144" s="49" t="s">
        <v>192</v>
      </c>
      <c r="B144" s="54">
        <v>0</v>
      </c>
      <c r="C144" s="60"/>
      <c r="D144" s="65" t="str">
        <f>IF(AND(SUM(B144)&lt;&gt;0,TRIM(C144)&lt;&gt;""),E144/B144,"")</f>
        <v/>
      </c>
      <c r="E144" s="71">
        <f>SUM(E145:E148)</f>
        <v>4596.0538899999992</v>
      </c>
    </row>
    <row r="145" spans="1:5" s="15" customFormat="1" hidden="1" outlineLevel="3" x14ac:dyDescent="0.25">
      <c r="A145" s="50" t="s">
        <v>193</v>
      </c>
      <c r="B145" s="55">
        <v>20</v>
      </c>
      <c r="C145" s="61" t="s">
        <v>47</v>
      </c>
      <c r="D145" s="66">
        <f>IF(SUM(B145)&lt;&gt;0,E145/B145,"")</f>
        <v>0.42820249999999999</v>
      </c>
      <c r="E145" s="72">
        <v>8.5640499999999999</v>
      </c>
    </row>
    <row r="146" spans="1:5" s="15" customFormat="1" hidden="1" outlineLevel="3" x14ac:dyDescent="0.25">
      <c r="A146" s="50" t="s">
        <v>194</v>
      </c>
      <c r="B146" s="55">
        <v>20</v>
      </c>
      <c r="C146" s="61" t="s">
        <v>47</v>
      </c>
      <c r="D146" s="66">
        <f>IF(SUM(B146)&lt;&gt;0,E146/B146,"")</f>
        <v>0.37232499999999996</v>
      </c>
      <c r="E146" s="72">
        <v>7.4464999999999995</v>
      </c>
    </row>
    <row r="147" spans="1:5" s="15" customFormat="1" hidden="1" outlineLevel="3" x14ac:dyDescent="0.25">
      <c r="A147" s="50" t="s">
        <v>195</v>
      </c>
      <c r="B147" s="55">
        <v>6735</v>
      </c>
      <c r="C147" s="61" t="s">
        <v>47</v>
      </c>
      <c r="D147" s="66">
        <f>IF(SUM(B147)&lt;&gt;0,E147/B147,"")</f>
        <v>0.34923401039346691</v>
      </c>
      <c r="E147" s="72">
        <v>2352.0910599999997</v>
      </c>
    </row>
    <row r="148" spans="1:5" s="15" customFormat="1" hidden="1" outlineLevel="3" x14ac:dyDescent="0.25">
      <c r="A148" s="50" t="s">
        <v>196</v>
      </c>
      <c r="B148" s="55">
        <v>6735</v>
      </c>
      <c r="C148" s="61" t="s">
        <v>47</v>
      </c>
      <c r="D148" s="66">
        <f>IF(SUM(B148)&lt;&gt;0,E148/B148,"")</f>
        <v>0.33080212026726058</v>
      </c>
      <c r="E148" s="72">
        <v>2227.95228</v>
      </c>
    </row>
    <row r="149" spans="1:5" s="44" customFormat="1" ht="18" customHeight="1" collapsed="1" x14ac:dyDescent="0.25">
      <c r="A149" s="45" t="s">
        <v>197</v>
      </c>
      <c r="B149" s="52">
        <v>0</v>
      </c>
      <c r="C149" s="58"/>
      <c r="D149" s="63" t="str">
        <f>IF(AND(SUM(B149)&lt;&gt;0,TRIM(C149)&lt;&gt;""),E149/B149,"")</f>
        <v/>
      </c>
      <c r="E149" s="69">
        <f>SUM(E150)</f>
        <v>7476.1851699999997</v>
      </c>
    </row>
    <row r="150" spans="1:5" s="46" customFormat="1" ht="18" hidden="1" customHeight="1" outlineLevel="1" collapsed="1" x14ac:dyDescent="0.25">
      <c r="A150" s="47" t="s">
        <v>198</v>
      </c>
      <c r="B150" s="53">
        <v>0</v>
      </c>
      <c r="C150" s="59"/>
      <c r="D150" s="64" t="str">
        <f>IF(AND(SUM(B150)&lt;&gt;0,TRIM(C150)&lt;&gt;""),E150/B150,"")</f>
        <v/>
      </c>
      <c r="E150" s="70">
        <f>SUM(E151,E155)</f>
        <v>7476.1851699999997</v>
      </c>
    </row>
    <row r="151" spans="1:5" s="48" customFormat="1" ht="18" hidden="1" customHeight="1" outlineLevel="2" collapsed="1" x14ac:dyDescent="0.25">
      <c r="A151" s="49" t="s">
        <v>199</v>
      </c>
      <c r="B151" s="54">
        <v>0</v>
      </c>
      <c r="C151" s="60"/>
      <c r="D151" s="65" t="str">
        <f>IF(AND(SUM(B151)&lt;&gt;0,TRIM(C151)&lt;&gt;""),E151/B151,"")</f>
        <v/>
      </c>
      <c r="E151" s="71">
        <f>SUM(E152:E154)</f>
        <v>6909.8290999999999</v>
      </c>
    </row>
    <row r="152" spans="1:5" s="15" customFormat="1" hidden="1" outlineLevel="3" x14ac:dyDescent="0.25">
      <c r="A152" s="50" t="s">
        <v>200</v>
      </c>
      <c r="B152" s="55">
        <v>2</v>
      </c>
      <c r="C152" s="61" t="s">
        <v>111</v>
      </c>
      <c r="D152" s="66">
        <f>IF(SUM(B152)&lt;&gt;0,E152/B152,"")</f>
        <v>1182.4029949999999</v>
      </c>
      <c r="E152" s="72">
        <v>2364.8059899999998</v>
      </c>
    </row>
    <row r="153" spans="1:5" s="15" customFormat="1" hidden="1" outlineLevel="3" x14ac:dyDescent="0.25">
      <c r="A153" s="50" t="s">
        <v>201</v>
      </c>
      <c r="B153" s="55">
        <v>2</v>
      </c>
      <c r="C153" s="61" t="s">
        <v>111</v>
      </c>
      <c r="D153" s="66">
        <f>IF(SUM(B153)&lt;&gt;0,E153/B153,"")</f>
        <v>1638.5439900000001</v>
      </c>
      <c r="E153" s="72">
        <v>3277.0879800000002</v>
      </c>
    </row>
    <row r="154" spans="1:5" s="15" customFormat="1" hidden="1" outlineLevel="3" x14ac:dyDescent="0.25">
      <c r="A154" s="50" t="s">
        <v>202</v>
      </c>
      <c r="B154" s="55">
        <v>2</v>
      </c>
      <c r="C154" s="61" t="s">
        <v>111</v>
      </c>
      <c r="D154" s="66">
        <f>IF(SUM(B154)&lt;&gt;0,E154/B154,"")</f>
        <v>633.96756500000004</v>
      </c>
      <c r="E154" s="72">
        <v>1267.9351300000001</v>
      </c>
    </row>
    <row r="155" spans="1:5" s="48" customFormat="1" ht="18" hidden="1" customHeight="1" outlineLevel="2" collapsed="1" x14ac:dyDescent="0.25">
      <c r="A155" s="49" t="s">
        <v>203</v>
      </c>
      <c r="B155" s="54">
        <v>0</v>
      </c>
      <c r="C155" s="60"/>
      <c r="D155" s="65" t="str">
        <f>IF(AND(SUM(B155)&lt;&gt;0,TRIM(C155)&lt;&gt;""),E155/B155,"")</f>
        <v/>
      </c>
      <c r="E155" s="71">
        <f>SUM(E156:E157)</f>
        <v>566.35607000000005</v>
      </c>
    </row>
    <row r="156" spans="1:5" s="15" customFormat="1" hidden="1" outlineLevel="3" x14ac:dyDescent="0.25">
      <c r="A156" s="50" t="s">
        <v>204</v>
      </c>
      <c r="B156" s="55">
        <v>2</v>
      </c>
      <c r="C156" s="61" t="s">
        <v>111</v>
      </c>
      <c r="D156" s="66">
        <f>IF(SUM(B156)&lt;&gt;0,E156/B156,"")</f>
        <v>135.85019500000001</v>
      </c>
      <c r="E156" s="72">
        <v>271.70039000000003</v>
      </c>
    </row>
    <row r="157" spans="1:5" s="15" customFormat="1" hidden="1" outlineLevel="3" x14ac:dyDescent="0.25">
      <c r="A157" s="50" t="s">
        <v>205</v>
      </c>
      <c r="B157" s="55">
        <v>2</v>
      </c>
      <c r="C157" s="61" t="s">
        <v>111</v>
      </c>
      <c r="D157" s="66">
        <f>IF(SUM(B157)&lt;&gt;0,E157/B157,"")</f>
        <v>147.32783999999998</v>
      </c>
      <c r="E157" s="72">
        <v>294.65567999999996</v>
      </c>
    </row>
    <row r="158" spans="1:5" s="44" customFormat="1" ht="18" customHeight="1" collapsed="1" x14ac:dyDescent="0.25">
      <c r="A158" s="45" t="s">
        <v>206</v>
      </c>
      <c r="B158" s="52">
        <v>0</v>
      </c>
      <c r="C158" s="58"/>
      <c r="D158" s="63" t="str">
        <f>IF(AND(SUM(B158)&lt;&gt;0,TRIM(C158)&lt;&gt;""),E158/B158,"")</f>
        <v/>
      </c>
      <c r="E158" s="69">
        <f>SUM(E159)</f>
        <v>401952.25678000005</v>
      </c>
    </row>
    <row r="159" spans="1:5" s="46" customFormat="1" ht="18" hidden="1" customHeight="1" outlineLevel="1" collapsed="1" x14ac:dyDescent="0.25">
      <c r="A159" s="47" t="s">
        <v>207</v>
      </c>
      <c r="B159" s="53">
        <v>0</v>
      </c>
      <c r="C159" s="59"/>
      <c r="D159" s="64" t="str">
        <f>IF(AND(SUM(B159)&lt;&gt;0,TRIM(C159)&lt;&gt;""),E159/B159,"")</f>
        <v/>
      </c>
      <c r="E159" s="70">
        <f>SUM(E160)</f>
        <v>401952.25678000005</v>
      </c>
    </row>
    <row r="160" spans="1:5" s="48" customFormat="1" ht="18" hidden="1" customHeight="1" outlineLevel="2" collapsed="1" x14ac:dyDescent="0.25">
      <c r="A160" s="49" t="s">
        <v>208</v>
      </c>
      <c r="B160" s="54">
        <v>0</v>
      </c>
      <c r="C160" s="60"/>
      <c r="D160" s="65" t="str">
        <f>IF(AND(SUM(B160)&lt;&gt;0,TRIM(C160)&lt;&gt;""),E160/B160,"")</f>
        <v/>
      </c>
      <c r="E160" s="71">
        <f>SUM(E161:E161)</f>
        <v>401952.25678000005</v>
      </c>
    </row>
    <row r="161" spans="1:5" s="15" customFormat="1" hidden="1" outlineLevel="3" x14ac:dyDescent="0.25">
      <c r="A161" s="50" t="s">
        <v>209</v>
      </c>
      <c r="B161" s="55">
        <v>14060</v>
      </c>
      <c r="C161" s="61" t="s">
        <v>47</v>
      </c>
      <c r="D161" s="66">
        <f>IF(SUM(B161)&lt;&gt;0,E161/B161,"")</f>
        <v>28.588353967283076</v>
      </c>
      <c r="E161" s="72">
        <v>401952.25678000005</v>
      </c>
    </row>
    <row r="162" spans="1:5" s="44" customFormat="1" ht="18" customHeight="1" collapsed="1" x14ac:dyDescent="0.25">
      <c r="A162" s="45" t="s">
        <v>210</v>
      </c>
      <c r="B162" s="52">
        <v>0</v>
      </c>
      <c r="C162" s="58"/>
      <c r="D162" s="63" t="str">
        <f>IF(AND(SUM(B162)&lt;&gt;0,TRIM(C162)&lt;&gt;""),E162/B162,"")</f>
        <v/>
      </c>
      <c r="E162" s="69">
        <f>SUM(E163)</f>
        <v>79824.674589999995</v>
      </c>
    </row>
    <row r="163" spans="1:5" s="46" customFormat="1" ht="18" hidden="1" customHeight="1" outlineLevel="1" collapsed="1" x14ac:dyDescent="0.25">
      <c r="A163" s="47" t="s">
        <v>211</v>
      </c>
      <c r="B163" s="53">
        <v>0</v>
      </c>
      <c r="C163" s="59"/>
      <c r="D163" s="64" t="str">
        <f>IF(AND(SUM(B163)&lt;&gt;0,TRIM(C163)&lt;&gt;""),E163/B163,"")</f>
        <v/>
      </c>
      <c r="E163" s="70">
        <f>SUM(E164)</f>
        <v>79824.674589999995</v>
      </c>
    </row>
    <row r="164" spans="1:5" s="48" customFormat="1" ht="18" hidden="1" customHeight="1" outlineLevel="2" collapsed="1" x14ac:dyDescent="0.25">
      <c r="A164" s="49" t="s">
        <v>212</v>
      </c>
      <c r="B164" s="54">
        <v>0</v>
      </c>
      <c r="C164" s="60"/>
      <c r="D164" s="65" t="str">
        <f>IF(AND(SUM(B164)&lt;&gt;0,TRIM(C164)&lt;&gt;""),E164/B164,"")</f>
        <v/>
      </c>
      <c r="E164" s="71">
        <f>SUM(E165:E165)</f>
        <v>79824.674589999995</v>
      </c>
    </row>
    <row r="165" spans="1:5" s="15" customFormat="1" hidden="1" outlineLevel="3" x14ac:dyDescent="0.25">
      <c r="A165" s="50" t="s">
        <v>213</v>
      </c>
      <c r="B165" s="55">
        <v>17500</v>
      </c>
      <c r="C165" s="61" t="s">
        <v>214</v>
      </c>
      <c r="D165" s="66">
        <f>IF(SUM(B165)&lt;&gt;0,E165/B165,"")</f>
        <v>4.5614099765714284</v>
      </c>
      <c r="E165" s="72">
        <v>79824.674589999995</v>
      </c>
    </row>
    <row r="166" spans="1:5" s="44" customFormat="1" ht="18" customHeight="1" collapsed="1" x14ac:dyDescent="0.25">
      <c r="A166" s="45" t="s">
        <v>215</v>
      </c>
      <c r="B166" s="52">
        <v>0</v>
      </c>
      <c r="C166" s="58"/>
      <c r="D166" s="63" t="str">
        <f>IF(AND(SUM(B166)&lt;&gt;0,TRIM(C166)&lt;&gt;""),E166/B166,"")</f>
        <v/>
      </c>
      <c r="E166" s="69">
        <f>SUM(E167)</f>
        <v>149671.26486</v>
      </c>
    </row>
    <row r="167" spans="1:5" s="46" customFormat="1" ht="18" hidden="1" customHeight="1" outlineLevel="1" collapsed="1" x14ac:dyDescent="0.25">
      <c r="A167" s="47" t="s">
        <v>216</v>
      </c>
      <c r="B167" s="53">
        <v>0</v>
      </c>
      <c r="C167" s="59"/>
      <c r="D167" s="64" t="str">
        <f>IF(AND(SUM(B167)&lt;&gt;0,TRIM(C167)&lt;&gt;""),E167/B167,"")</f>
        <v/>
      </c>
      <c r="E167" s="70">
        <f>SUM(E168)</f>
        <v>149671.26486</v>
      </c>
    </row>
    <row r="168" spans="1:5" s="48" customFormat="1" ht="18" hidden="1" customHeight="1" outlineLevel="2" collapsed="1" x14ac:dyDescent="0.25">
      <c r="A168" s="49" t="s">
        <v>217</v>
      </c>
      <c r="B168" s="54">
        <v>0</v>
      </c>
      <c r="C168" s="60"/>
      <c r="D168" s="65" t="str">
        <f>IF(AND(SUM(B168)&lt;&gt;0,TRIM(C168)&lt;&gt;""),E168/B168,"")</f>
        <v/>
      </c>
      <c r="E168" s="71">
        <f>SUM(E169:E169)</f>
        <v>149671.26486</v>
      </c>
    </row>
    <row r="169" spans="1:5" s="15" customFormat="1" hidden="1" outlineLevel="3" x14ac:dyDescent="0.25">
      <c r="A169" s="50" t="s">
        <v>218</v>
      </c>
      <c r="B169" s="55">
        <v>17500</v>
      </c>
      <c r="C169" s="61" t="s">
        <v>214</v>
      </c>
      <c r="D169" s="66">
        <f>IF(SUM(B169)&lt;&gt;0,E169/B169,"")</f>
        <v>8.5526437062857141</v>
      </c>
      <c r="E169" s="72">
        <v>149671.26486</v>
      </c>
    </row>
    <row r="170" spans="1:5" s="44" customFormat="1" ht="18" customHeight="1" collapsed="1" x14ac:dyDescent="0.25">
      <c r="A170" s="45" t="s">
        <v>219</v>
      </c>
      <c r="B170" s="52">
        <v>0</v>
      </c>
      <c r="C170" s="58"/>
      <c r="D170" s="63" t="str">
        <f>IF(AND(SUM(B170)&lt;&gt;0,TRIM(C170)&lt;&gt;""),E170/B170,"")</f>
        <v/>
      </c>
      <c r="E170" s="69">
        <f>SUM(E171)</f>
        <v>209539.7708</v>
      </c>
    </row>
    <row r="171" spans="1:5" s="46" customFormat="1" ht="18" hidden="1" customHeight="1" outlineLevel="1" collapsed="1" x14ac:dyDescent="0.25">
      <c r="A171" s="47" t="s">
        <v>220</v>
      </c>
      <c r="B171" s="53">
        <v>0</v>
      </c>
      <c r="C171" s="59"/>
      <c r="D171" s="64" t="str">
        <f>IF(AND(SUM(B171)&lt;&gt;0,TRIM(C171)&lt;&gt;""),E171/B171,"")</f>
        <v/>
      </c>
      <c r="E171" s="70">
        <f>SUM(E172)</f>
        <v>209539.7708</v>
      </c>
    </row>
    <row r="172" spans="1:5" s="48" customFormat="1" ht="18" hidden="1" customHeight="1" outlineLevel="2" collapsed="1" x14ac:dyDescent="0.25">
      <c r="A172" s="49" t="s">
        <v>221</v>
      </c>
      <c r="B172" s="54">
        <v>0</v>
      </c>
      <c r="C172" s="60"/>
      <c r="D172" s="65" t="str">
        <f>IF(AND(SUM(B172)&lt;&gt;0,TRIM(C172)&lt;&gt;""),E172/B172,"")</f>
        <v/>
      </c>
      <c r="E172" s="71">
        <f>SUM(E173:E173)</f>
        <v>209539.7708</v>
      </c>
    </row>
    <row r="173" spans="1:5" s="15" customFormat="1" hidden="1" outlineLevel="3" x14ac:dyDescent="0.25">
      <c r="A173" s="50" t="s">
        <v>222</v>
      </c>
      <c r="B173" s="55">
        <v>17500</v>
      </c>
      <c r="C173" s="61" t="s">
        <v>214</v>
      </c>
      <c r="D173" s="66">
        <f>IF(SUM(B173)&lt;&gt;0,E173/B173,"")</f>
        <v>11.973701188571429</v>
      </c>
      <c r="E173" s="72">
        <v>209539.7708</v>
      </c>
    </row>
    <row r="174" spans="1:5" s="44" customFormat="1" ht="18" customHeight="1" collapsed="1" x14ac:dyDescent="0.25">
      <c r="A174" s="45" t="s">
        <v>223</v>
      </c>
      <c r="B174" s="52">
        <v>0</v>
      </c>
      <c r="C174" s="58"/>
      <c r="D174" s="63" t="str">
        <f>IF(AND(SUM(B174)&lt;&gt;0,TRIM(C174)&lt;&gt;""),E174/B174,"")</f>
        <v/>
      </c>
      <c r="E174" s="69">
        <f>SUM(E175)</f>
        <v>239474.02377</v>
      </c>
    </row>
    <row r="175" spans="1:5" s="46" customFormat="1" ht="18" hidden="1" customHeight="1" outlineLevel="1" collapsed="1" x14ac:dyDescent="0.25">
      <c r="A175" s="47" t="s">
        <v>224</v>
      </c>
      <c r="B175" s="53">
        <v>0</v>
      </c>
      <c r="C175" s="59"/>
      <c r="D175" s="64" t="str">
        <f>IF(AND(SUM(B175)&lt;&gt;0,TRIM(C175)&lt;&gt;""),E175/B175,"")</f>
        <v/>
      </c>
      <c r="E175" s="70">
        <f>SUM(E176)</f>
        <v>239474.02377</v>
      </c>
    </row>
    <row r="176" spans="1:5" s="48" customFormat="1" ht="18" hidden="1" customHeight="1" outlineLevel="2" collapsed="1" x14ac:dyDescent="0.25">
      <c r="A176" s="49" t="s">
        <v>225</v>
      </c>
      <c r="B176" s="54">
        <v>0</v>
      </c>
      <c r="C176" s="60"/>
      <c r="D176" s="65" t="str">
        <f>IF(AND(SUM(B176)&lt;&gt;0,TRIM(C176)&lt;&gt;""),E176/B176,"")</f>
        <v/>
      </c>
      <c r="E176" s="71">
        <f>SUM(E177:E177)</f>
        <v>239474.02377</v>
      </c>
    </row>
    <row r="177" spans="1:5" s="15" customFormat="1" hidden="1" outlineLevel="3" x14ac:dyDescent="0.25">
      <c r="A177" s="50" t="s">
        <v>226</v>
      </c>
      <c r="B177" s="55">
        <v>17500</v>
      </c>
      <c r="C177" s="61" t="s">
        <v>214</v>
      </c>
      <c r="D177" s="66">
        <f>IF(SUM(B177)&lt;&gt;0,E177/B177,"")</f>
        <v>13.684229929714286</v>
      </c>
      <c r="E177" s="72">
        <v>239474.02377</v>
      </c>
    </row>
    <row r="178" spans="1:5" s="44" customFormat="1" ht="21" customHeight="1" x14ac:dyDescent="0.25">
      <c r="A178" s="51"/>
      <c r="B178" s="56"/>
      <c r="C178" s="62"/>
      <c r="D178" s="67"/>
      <c r="E178" s="73">
        <f>SUM(E$2,E$52,E$70,E$74,E$85,E$113,E$149,E$158,E$162,E$166,E$170,E$174)</f>
        <v>1720428.6999900001</v>
      </c>
    </row>
  </sheetData>
  <printOptions horizontalCentered="1"/>
  <pageMargins left="0.5" right="0.5" top="0.75" bottom="0.5" header="0.3" footer="0.3"/>
  <pageSetup scale="71" fitToHeight="0" orientation="portrait" horizontalDpi="0" verticalDpi="0" r:id="rId1"/>
  <headerFooter>
    <oddHeader>&amp;L&amp;B&amp;14&amp;A</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Connectivity Audit</vt:lpstr>
      <vt:lpstr>Estimate Validation</vt:lpstr>
      <vt:lpstr>Addon Exception Audit</vt:lpstr>
      <vt:lpstr>Addon Validation</vt:lpstr>
      <vt:lpstr>Estimate Detail</vt:lpstr>
      <vt:lpstr>CurrentEstimateBranch</vt:lpstr>
      <vt:lpstr>CurrentEstimateCatalogName</vt:lpstr>
      <vt:lpstr>CurrentEstimateId</vt:lpstr>
      <vt:lpstr>CurrentEstimateName</vt:lpstr>
      <vt:lpstr>CurrentEstimateUser</vt:lpstr>
      <vt:lpstr>CurrentSqlInstanceName</vt:lpstr>
      <vt:lpstr>'Addon Exception Audit'!Print_Area</vt:lpstr>
      <vt:lpstr>'Addon Validation'!Print_Area</vt:lpstr>
      <vt:lpstr>'Connectivity Audit'!Print_Area</vt:lpstr>
      <vt:lpstr>'Estimate Detail'!Print_Area</vt:lpstr>
      <vt:lpstr>'Addon Exception Audit'!Print_Titles</vt:lpstr>
      <vt:lpstr>'Addon Validation'!Print_Titles</vt:lpstr>
      <vt:lpstr>'Estimate Detail'!Print_Titles</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Multi-Level Item Detail</dc:title>
  <dc:subject>Export Template for Sage Estimating</dc:subject>
  <dc:creator>Joe Callahan</dc:creator>
  <cp:lastModifiedBy>Microsoft</cp:lastModifiedBy>
  <dcterms:created xsi:type="dcterms:W3CDTF">2021-05-07T13:41:33Z</dcterms:created>
  <dcterms:modified xsi:type="dcterms:W3CDTF">2021-07-05T15:58:29Z</dcterms:modified>
</cp:coreProperties>
</file>